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8028"/>
  <workbookPr showInkAnnotation="0" autoCompressPictures="0"/>
  <bookViews>
    <workbookView xWindow="460" yWindow="0" windowWidth="38400" windowHeight="22660" tabRatio="845" activeTab="1"/>
  </bookViews>
  <sheets>
    <sheet name="README" sheetId="2" r:id="rId1"/>
    <sheet name="Risks" sheetId="3" r:id="rId2"/>
  </sheets>
  <definedNames>
    <definedName name="_xlnm._FilterDatabase" localSheetId="1" hidden="1">Risks!$A$3:$L$88</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P36" i="3" l="1"/>
  <c r="P4" i="3"/>
  <c r="P5" i="3"/>
  <c r="P6" i="3"/>
  <c r="P7" i="3"/>
  <c r="P8" i="3"/>
  <c r="P9" i="3"/>
  <c r="P10" i="3"/>
  <c r="P11" i="3"/>
  <c r="P12" i="3"/>
  <c r="P13" i="3"/>
  <c r="P14" i="3"/>
  <c r="P15" i="3"/>
  <c r="P16" i="3"/>
  <c r="P17" i="3"/>
  <c r="P18" i="3"/>
  <c r="P19" i="3"/>
  <c r="P20" i="3"/>
  <c r="P21" i="3"/>
  <c r="P22" i="3"/>
  <c r="P23" i="3"/>
  <c r="P24" i="3"/>
  <c r="P25" i="3"/>
  <c r="P26" i="3"/>
  <c r="P27" i="3"/>
  <c r="P28" i="3"/>
  <c r="P30" i="3"/>
  <c r="P31" i="3"/>
  <c r="P32" i="3"/>
  <c r="P33" i="3"/>
  <c r="P34" i="3"/>
  <c r="P35"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72" i="3"/>
  <c r="P73" i="3"/>
  <c r="P74" i="3"/>
  <c r="P75" i="3"/>
  <c r="P76" i="3"/>
  <c r="P77" i="3"/>
  <c r="P78" i="3"/>
  <c r="P79" i="3"/>
  <c r="P80" i="3"/>
  <c r="P81" i="3"/>
  <c r="P82" i="3"/>
  <c r="P83" i="3"/>
  <c r="P84" i="3"/>
  <c r="P85" i="3"/>
  <c r="P86" i="3"/>
  <c r="P87" i="3"/>
  <c r="P88" i="3"/>
  <c r="P3" i="3"/>
  <c r="L62" i="3"/>
  <c r="L60" i="3"/>
  <c r="I60" i="3"/>
  <c r="H60" i="3"/>
  <c r="G60" i="3"/>
  <c r="I52" i="3"/>
  <c r="H52" i="3"/>
  <c r="G52" i="3"/>
  <c r="G47" i="3"/>
  <c r="H47" i="3"/>
  <c r="I47" i="3"/>
  <c r="I51" i="3"/>
  <c r="H51" i="3"/>
  <c r="G51" i="3"/>
  <c r="I50" i="3"/>
  <c r="H50" i="3"/>
  <c r="G50" i="3"/>
  <c r="I49" i="3"/>
  <c r="H49" i="3"/>
  <c r="G49" i="3"/>
  <c r="I48" i="3"/>
  <c r="H48" i="3"/>
  <c r="G48" i="3"/>
  <c r="I46" i="3"/>
  <c r="H46" i="3"/>
  <c r="G46" i="3"/>
  <c r="I45" i="3"/>
  <c r="H45" i="3"/>
  <c r="G45" i="3"/>
  <c r="I44" i="3"/>
  <c r="H44" i="3"/>
  <c r="G44" i="3"/>
  <c r="I43" i="3"/>
  <c r="H43" i="3"/>
  <c r="G43" i="3"/>
  <c r="I42" i="3"/>
  <c r="H42" i="3"/>
  <c r="G42" i="3"/>
  <c r="I41" i="3"/>
  <c r="H41" i="3"/>
  <c r="G41" i="3"/>
  <c r="I40" i="3"/>
  <c r="H40" i="3"/>
  <c r="G40" i="3"/>
  <c r="I39" i="3"/>
  <c r="H39" i="3"/>
  <c r="G39" i="3"/>
  <c r="I38" i="3"/>
  <c r="H38" i="3"/>
  <c r="G38" i="3"/>
  <c r="I37" i="3"/>
  <c r="H37" i="3"/>
  <c r="G37" i="3"/>
  <c r="B50" i="3"/>
  <c r="B51" i="3"/>
  <c r="I65" i="3"/>
  <c r="H65" i="3"/>
  <c r="G65" i="3"/>
  <c r="G68" i="3"/>
  <c r="H68" i="3"/>
  <c r="I68" i="3"/>
  <c r="G10" i="3"/>
  <c r="H10" i="3"/>
  <c r="I10" i="3"/>
  <c r="G9" i="3"/>
  <c r="H9" i="3"/>
  <c r="I9" i="3"/>
  <c r="G24" i="3"/>
  <c r="H24" i="3"/>
  <c r="I24" i="3"/>
  <c r="G25" i="3"/>
  <c r="H25" i="3"/>
  <c r="I25" i="3"/>
  <c r="G26" i="3"/>
  <c r="H26" i="3"/>
  <c r="I26" i="3"/>
  <c r="G27" i="3"/>
  <c r="H27" i="3"/>
  <c r="I27" i="3"/>
  <c r="G28" i="3"/>
  <c r="H28" i="3"/>
  <c r="I28" i="3"/>
  <c r="G29" i="3"/>
  <c r="H29" i="3"/>
  <c r="I29" i="3"/>
  <c r="G30" i="3"/>
  <c r="H30" i="3"/>
  <c r="I30" i="3"/>
  <c r="G31" i="3"/>
  <c r="H31" i="3"/>
  <c r="I31" i="3"/>
  <c r="G32" i="3"/>
  <c r="H32" i="3"/>
  <c r="I32" i="3"/>
  <c r="G33" i="3"/>
  <c r="H33" i="3"/>
  <c r="I33" i="3"/>
  <c r="G34" i="3"/>
  <c r="H34" i="3"/>
  <c r="I34" i="3"/>
  <c r="G35" i="3"/>
  <c r="H35" i="3"/>
  <c r="I35" i="3"/>
  <c r="G36" i="3"/>
  <c r="H36" i="3"/>
  <c r="I36" i="3"/>
  <c r="H5" i="3"/>
  <c r="I5" i="3"/>
  <c r="H6" i="3"/>
  <c r="I6" i="3"/>
  <c r="H7" i="3"/>
  <c r="I7" i="3"/>
  <c r="H8" i="3"/>
  <c r="I8" i="3"/>
  <c r="H11" i="3"/>
  <c r="I11" i="3"/>
  <c r="H12" i="3"/>
  <c r="I12" i="3"/>
  <c r="H13" i="3"/>
  <c r="I13" i="3"/>
  <c r="H14" i="3"/>
  <c r="I14" i="3"/>
  <c r="H15" i="3"/>
  <c r="I15" i="3"/>
  <c r="H16" i="3"/>
  <c r="I16" i="3"/>
  <c r="H17" i="3"/>
  <c r="I17" i="3"/>
  <c r="H18" i="3"/>
  <c r="I18" i="3"/>
  <c r="H19" i="3"/>
  <c r="I19" i="3"/>
  <c r="H20" i="3"/>
  <c r="I20" i="3"/>
  <c r="H21" i="3"/>
  <c r="I21" i="3"/>
  <c r="H22" i="3"/>
  <c r="I22" i="3"/>
  <c r="H23" i="3"/>
  <c r="I23" i="3"/>
  <c r="H53" i="3"/>
  <c r="I53" i="3"/>
  <c r="H54" i="3"/>
  <c r="I54" i="3"/>
  <c r="H55" i="3"/>
  <c r="I55" i="3"/>
  <c r="H56" i="3"/>
  <c r="I56" i="3"/>
  <c r="H57" i="3"/>
  <c r="I57" i="3"/>
  <c r="H58" i="3"/>
  <c r="I58" i="3"/>
  <c r="H59" i="3"/>
  <c r="I59" i="3"/>
  <c r="H61" i="3"/>
  <c r="I61" i="3"/>
  <c r="H62" i="3"/>
  <c r="I62" i="3"/>
  <c r="H63" i="3"/>
  <c r="I63" i="3"/>
  <c r="H64" i="3"/>
  <c r="I64" i="3"/>
  <c r="H66" i="3"/>
  <c r="I66" i="3"/>
  <c r="H67" i="3"/>
  <c r="I67" i="3"/>
  <c r="H69" i="3"/>
  <c r="I69" i="3"/>
  <c r="H70" i="3"/>
  <c r="I70" i="3"/>
  <c r="H71" i="3"/>
  <c r="I71" i="3"/>
  <c r="H72" i="3"/>
  <c r="I72" i="3"/>
  <c r="H73" i="3"/>
  <c r="I73" i="3"/>
  <c r="H74" i="3"/>
  <c r="I74" i="3"/>
  <c r="H75" i="3"/>
  <c r="I75" i="3"/>
  <c r="H76" i="3"/>
  <c r="I76" i="3"/>
  <c r="H77" i="3"/>
  <c r="I77" i="3"/>
  <c r="H78" i="3"/>
  <c r="I78" i="3"/>
  <c r="H79" i="3"/>
  <c r="I79" i="3"/>
  <c r="H80" i="3"/>
  <c r="I80" i="3"/>
  <c r="H81" i="3"/>
  <c r="I81" i="3"/>
  <c r="H82" i="3"/>
  <c r="I82" i="3"/>
  <c r="H83" i="3"/>
  <c r="I83" i="3"/>
  <c r="H84" i="3"/>
  <c r="I84" i="3"/>
  <c r="H85" i="3"/>
  <c r="I85" i="3"/>
  <c r="H86" i="3"/>
  <c r="I86" i="3"/>
  <c r="H87" i="3"/>
  <c r="I87" i="3"/>
  <c r="H88" i="3"/>
  <c r="I88" i="3"/>
  <c r="I4" i="3"/>
  <c r="H4" i="3"/>
  <c r="L5" i="3"/>
  <c r="L6" i="3"/>
  <c r="L7" i="3"/>
  <c r="L8" i="3"/>
  <c r="L11" i="3"/>
  <c r="L12" i="3"/>
  <c r="L13" i="3"/>
  <c r="L14" i="3"/>
  <c r="L15" i="3"/>
  <c r="L16" i="3"/>
  <c r="L17" i="3"/>
  <c r="L18" i="3"/>
  <c r="L19" i="3"/>
  <c r="L20" i="3"/>
  <c r="L21" i="3"/>
  <c r="L22" i="3"/>
  <c r="L23" i="3"/>
  <c r="L53" i="3"/>
  <c r="L54" i="3"/>
  <c r="L55" i="3"/>
  <c r="L56" i="3"/>
  <c r="L57" i="3"/>
  <c r="L58" i="3"/>
  <c r="L59" i="3"/>
  <c r="L61" i="3"/>
  <c r="L63" i="3"/>
  <c r="L64" i="3"/>
  <c r="L66" i="3"/>
  <c r="L67" i="3"/>
  <c r="L69" i="3"/>
  <c r="L70" i="3"/>
  <c r="L71" i="3"/>
  <c r="L72" i="3"/>
  <c r="L73" i="3"/>
  <c r="L74" i="3"/>
  <c r="L75" i="3"/>
  <c r="L76" i="3"/>
  <c r="L77" i="3"/>
  <c r="L78" i="3"/>
  <c r="L79" i="3"/>
  <c r="L80" i="3"/>
  <c r="L81" i="3"/>
  <c r="L82" i="3"/>
  <c r="L83" i="3"/>
  <c r="L84" i="3"/>
  <c r="L85" i="3"/>
  <c r="L86" i="3"/>
  <c r="L87" i="3"/>
  <c r="L88" i="3"/>
  <c r="L4" i="3"/>
  <c r="G23" i="3"/>
  <c r="G8" i="3"/>
  <c r="G7" i="3"/>
  <c r="G5" i="3"/>
  <c r="G6" i="3"/>
  <c r="G11" i="3"/>
  <c r="G12" i="3"/>
  <c r="G13" i="3"/>
  <c r="G14" i="3"/>
  <c r="G15" i="3"/>
  <c r="G16" i="3"/>
  <c r="G17" i="3"/>
  <c r="G18" i="3"/>
  <c r="G19" i="3"/>
  <c r="G20" i="3"/>
  <c r="G21" i="3"/>
  <c r="G22" i="3"/>
  <c r="G53" i="3"/>
  <c r="G54" i="3"/>
  <c r="G55" i="3"/>
  <c r="G56" i="3"/>
  <c r="G57" i="3"/>
  <c r="G58" i="3"/>
  <c r="G59" i="3"/>
  <c r="G61" i="3"/>
  <c r="G62" i="3"/>
  <c r="G63" i="3"/>
  <c r="G64" i="3"/>
  <c r="G66" i="3"/>
  <c r="G67" i="3"/>
  <c r="G69" i="3"/>
  <c r="G70" i="3"/>
  <c r="G71" i="3"/>
  <c r="G72" i="3"/>
  <c r="G73" i="3"/>
  <c r="G74" i="3"/>
  <c r="G75" i="3"/>
  <c r="G76" i="3"/>
  <c r="G77" i="3"/>
  <c r="G78" i="3"/>
  <c r="G79" i="3"/>
  <c r="G80" i="3"/>
  <c r="G81" i="3"/>
  <c r="G82" i="3"/>
  <c r="G83" i="3"/>
  <c r="G84" i="3"/>
  <c r="G85" i="3"/>
  <c r="G86" i="3"/>
  <c r="G87" i="3"/>
  <c r="G88" i="3"/>
  <c r="G4" i="3"/>
  <c r="G6" i="2"/>
  <c r="G5" i="2"/>
  <c r="G4" i="2"/>
</calcChain>
</file>

<file path=xl/sharedStrings.xml><?xml version="1.0" encoding="utf-8"?>
<sst xmlns="http://schemas.openxmlformats.org/spreadsheetml/2006/main" count="562" uniqueCount="353">
  <si>
    <t>ID</t>
  </si>
  <si>
    <t>Risk Description</t>
  </si>
  <si>
    <t>Risk Score</t>
  </si>
  <si>
    <t>L</t>
  </si>
  <si>
    <t>I</t>
  </si>
  <si>
    <t>L×I</t>
  </si>
  <si>
    <t>Potential Impact</t>
  </si>
  <si>
    <t>Mitigation</t>
  </si>
  <si>
    <t>Comment</t>
  </si>
  <si>
    <t>Insufficient human resource availaibility, especially engineers and technicians, due to conflict with other activities, eg CHESS-U at Cornell, or RHIC operations at BNL.</t>
  </si>
  <si>
    <t>Main Linac Cryomodule acquires an internal problem, such as a vacuum leak, that requires extensive dismantling, repair and reconstruction.</t>
  </si>
  <si>
    <t>Almost none, except for prevention: exercising great care during the relocation and beam-testing required for go/no-go milestone 1.</t>
  </si>
  <si>
    <t>The MLC is a complex cryogenic with high power RF and high-vacuum sub-systems.  It has mostly been tested, although not yet at full power, nor with beam.</t>
  </si>
  <si>
    <t>The MLC would take many months to repair, and would absorb a significant amount of labor.</t>
  </si>
  <si>
    <t>Schedule overruns, and standing army knock-on effects.</t>
  </si>
  <si>
    <t>The 4 mitigation strategies can be very effective.  Two of them would require support from laboratory management.</t>
  </si>
  <si>
    <t>Schedule impact leading to cost overruns.  Vendor cost overruns.</t>
  </si>
  <si>
    <t>Identify the most critical deficiencies as soon as possible, especially with regard to magnet design protoyping and procurement (hybrid and conventional).  Develop a Resource Loaded Schedule that includes (at a high level) conflicts with other projects.  Increase the relative priority of C-Beta relative to other BNL and CLASSE activities.  Hire additional personnel.</t>
  </si>
  <si>
    <t>WBS</t>
  </si>
  <si>
    <t>Technical, cost and schedule risks are described in this column.  Likelihood is rated from 1 to 5 (with 5 most likely) in the column "Risk Score-&gt;L".</t>
  </si>
  <si>
    <t>Potential impact is desribed here, and rated from 1 to 5 (with 5 most severe) in the column "Risk Score-&gt;I".</t>
  </si>
  <si>
    <t>If the risk happens, what can be done in response, if anything?</t>
  </si>
  <si>
    <t>The column Risk Score-&gt;LxI contains the multiplication of L and I.  Scores from 1 to 5 get a green background, 6 to 12 yellow, 13 to 25 red.</t>
  </si>
  <si>
    <t>This risk is unlikely.</t>
  </si>
  <si>
    <t>The impact is minor.</t>
  </si>
  <si>
    <t>Green.</t>
  </si>
  <si>
    <t>This risk is moderately likely.</t>
  </si>
  <si>
    <t>The impact is most severe.</t>
  </si>
  <si>
    <t>Red.</t>
  </si>
  <si>
    <t>1.09.1.2</t>
  </si>
  <si>
    <t>README notes</t>
  </si>
  <si>
    <t>Random field errors above levels specified in lattice requirements</t>
  </si>
  <si>
    <t>Beam cannot be steered acceptably for operation with existing correctors.</t>
  </si>
  <si>
    <t>Systematic difference in fields, from crosstalk or single-magnet effects, small impact</t>
  </si>
  <si>
    <t>Orbit differences below 1 mm, dynamically unimportant changes in tune range</t>
  </si>
  <si>
    <t>Tweak linac energy to adjust tune and orbit range if desired, but probably just ignore.</t>
  </si>
  <si>
    <t>Systematic difference in fields, from crosstalk or single-magnet effects, resulting in larger orbit differences</t>
  </si>
  <si>
    <t>Orbit differences above 1 mm, dynamically unimportant changes in tune range</t>
  </si>
  <si>
    <t>Systematically offset arc and transition magnets.Tweak linac energy.</t>
  </si>
  <si>
    <t>Have provision for 2 mm of magnet shift, which should handle several mm of orbit offsets.</t>
  </si>
  <si>
    <t>Systematic difference in fields, from crosstalk or single-magnet effects, resulting in unacceptably large tune</t>
  </si>
  <si>
    <t>Operating tune range will not allow a factor of 4 in energy</t>
  </si>
  <si>
    <t>Adjust linac energy to allow factor of 4 in energy. Systematic quadrupole offset. Downgrade one quadrupole class with shunts to adjust tune range.</t>
  </si>
  <si>
    <t>Have provision for 2 mm of magnet shift, can pull beam out of region where systematic effects are significant.</t>
  </si>
  <si>
    <t>Correction algorithm not as effective as expected. Design corrector strength not as effective as expected.</t>
  </si>
  <si>
    <t>Rewrite correction algorithm. Minor re-design of correctors.</t>
  </si>
  <si>
    <t>Corrector strengths unexpectedly low.</t>
  </si>
  <si>
    <t>Re-design correctors with increased strength.</t>
  </si>
  <si>
    <t>Orbit differences, beam loss depending on magnitude</t>
  </si>
  <si>
    <t>Temperature coefficient permanent magnets larger than expected</t>
  </si>
  <si>
    <t>Temperature drift of gradient, resulting in orbit differences</t>
  </si>
  <si>
    <t>Temperature coefficient permanent magnets varies within batch</t>
  </si>
  <si>
    <t>Unwanted multipoles, gradient variation, leading to orbit differences</t>
  </si>
  <si>
    <t>Corrector strength dipole insufficient</t>
  </si>
  <si>
    <t>Orbit differences, may limit ability to correct for fied errors</t>
  </si>
  <si>
    <t>Magnet assembly takes longer than anticipated</t>
  </si>
  <si>
    <t>Impact schedule and cost</t>
  </si>
  <si>
    <t>Lattice needs to be adjusted</t>
  </si>
  <si>
    <t>Computer simulations without periodic boundary conditions</t>
  </si>
  <si>
    <t>1.10</t>
  </si>
  <si>
    <t>Cannot achieve required level of vacuum</t>
  </si>
  <si>
    <t>High beam loss due to residual gas scattering</t>
  </si>
  <si>
    <t>Adding more pumping at instrumentation port, or/and explore in-situ mild bakeout</t>
  </si>
  <si>
    <t>Pumpdown time too long</t>
  </si>
  <si>
    <t xml:space="preserve">Longer recovery time after a vacuum intervention, preventing accelertor on-schedule turn-on </t>
  </si>
  <si>
    <t>Ensure to have adequte dry nitrogen purging during vent, or/and explore in-situ mild bakeout</t>
  </si>
  <si>
    <t>Beampipe interference to magnets</t>
  </si>
  <si>
    <t>Preventing precision posititoning magnets to the required position</t>
  </si>
  <si>
    <t xml:space="preserve">1. Develop proper welding/assembling procedure to minimize beampipe distortion.  2. Locally reduce beampipe wall thickness without significantly impact beampipe mechanical property. </t>
  </si>
  <si>
    <t>Exceeding wake-field budgets</t>
  </si>
  <si>
    <t>1. Affect electron beam parameters; 2. Component over-heating.</t>
  </si>
  <si>
    <t>Identify potential high impedance vacuum components, and evaluate wakefield properties via simulation.  Revise design as needed.</t>
  </si>
  <si>
    <t>BPM does not provide sufficient sensitivity or precision</t>
  </si>
  <si>
    <t>Preventing required beam position measurement</t>
  </si>
  <si>
    <t>1. Test BPM design in early partial operations (such as beam through MLC, or/and partial-arc beam test)</t>
  </si>
  <si>
    <t>Beam loss impairs energy recovery. Radiation beyond permitted bounds.</t>
  </si>
  <si>
    <t>Replace power supplies. Add filtering circuitry. Improve response of corrector systems.</t>
  </si>
  <si>
    <t>Current ripple leads to excess emittance growth.</t>
  </si>
  <si>
    <t>Funding Delays or Cuts from NYSERDA</t>
  </si>
  <si>
    <t>Fund not available for project to move forward</t>
  </si>
  <si>
    <t>Physics: Bunch separation and the ability to correct</t>
  </si>
  <si>
    <t xml:space="preserve">Moderate impact to the final Four Pass stage of the CBeta project </t>
  </si>
  <si>
    <t xml:space="preserve">Run at low current? Adjust or add correctors? </t>
  </si>
  <si>
    <t>Higher than expected beam loss resulting in increased radiation</t>
  </si>
  <si>
    <t>Unsafe conditions and tripping radiation interlocks</t>
  </si>
  <si>
    <t>Better alignment(?), Increase shielding, run lower current(?)</t>
  </si>
  <si>
    <t>Expandable bellows does not have the needed range for path length adjustment</t>
  </si>
  <si>
    <t>Cannot obtain the correct path length to operate multi-energy levels</t>
  </si>
  <si>
    <t>Develop additional configuration designs to achieve the correct path length adjustment</t>
  </si>
  <si>
    <t>Additional configuration changes will add cost and will take the system down (breaking vacuum) to implement</t>
  </si>
  <si>
    <t>Magnet location can not meet the required accuracy</t>
  </si>
  <si>
    <t>Unable to correct the beam trajectory</t>
  </si>
  <si>
    <t>Redevelop mounting design, add redundant surveying methods</t>
  </si>
  <si>
    <t>Additional design effort will add cost</t>
  </si>
  <si>
    <t>Cross-talk between magnets affects the beam trajectory in an unpredicted manor</t>
  </si>
  <si>
    <t>Shielding? Better controls correction?</t>
  </si>
  <si>
    <t>Unable to correct the beam trajectory quick enough</t>
  </si>
  <si>
    <t>Better controls correction? Increase local cooling? Increase environmental temperature stability?</t>
  </si>
  <si>
    <t>Creates instability in the beam line</t>
  </si>
  <si>
    <t>Unless other funding sources are identified, there may be no way for the project to proceed.</t>
  </si>
  <si>
    <t>Temperature gradient too high for stable running</t>
  </si>
  <si>
    <t>Septum magnet affects low energy beam line</t>
  </si>
  <si>
    <t>Loss of key personnel</t>
  </si>
  <si>
    <t>identify possible replacements, encourage commitment to project and high morale</t>
  </si>
  <si>
    <t>already has happened, so likely</t>
  </si>
  <si>
    <t>somewhat likely, and high impact</t>
  </si>
  <si>
    <t>Missing Key Milestone leads to funding delays or increased scrutiny</t>
  </si>
  <si>
    <t>very possible, delays to schedule, possible funding delays recovering from problems.</t>
  </si>
  <si>
    <t>Careful focus on meeting go/no-go milestones</t>
  </si>
  <si>
    <t>Lack of qualified personnel leads to slow down in overall project schedule</t>
  </si>
  <si>
    <t>highly likely, schedule slips leading to additional costs</t>
  </si>
  <si>
    <t>limits operation current / capabilites, $$ cost of replacement shielding</t>
  </si>
  <si>
    <t>careful calcs / conservative thickness.</t>
  </si>
  <si>
    <t>many goals do not require high current.</t>
  </si>
  <si>
    <t>Personnel limitation for system development (few key people)</t>
  </si>
  <si>
    <t>most systems are similar to existing safety systems</t>
  </si>
  <si>
    <t>An unforeseen accident shuts down the lab / project until resolved.</t>
  </si>
  <si>
    <t>schedule slip / overruns</t>
  </si>
  <si>
    <t>Damage to magnet (?) / always on… careful policies for handling tools and equipment</t>
  </si>
  <si>
    <t>Spare magnets available / appropriate tools (Ti / BeCu)</t>
  </si>
  <si>
    <t>Working around Permanent Magnets / damage to PM</t>
  </si>
  <si>
    <t>always on… careful policies for handling tools and equipment</t>
  </si>
  <si>
    <t xml:space="preserve">Working around Permanent Magnets / minor accidents </t>
  </si>
  <si>
    <t>diversify suppliers / shops / technicians / etc.</t>
  </si>
  <si>
    <t>gun failure / insulator punchthough / problem with HVPS</t>
  </si>
  <si>
    <t>Months and months (6 months)</t>
  </si>
  <si>
    <t>have backup gun, but BNL has backup HVPS in RHIC, Have a 2mA 500KV Glassman PS</t>
  </si>
  <si>
    <t>Buncher IOT Tube</t>
  </si>
  <si>
    <t xml:space="preserve">a week to fix, </t>
  </si>
  <si>
    <t>$$$ to repair</t>
  </si>
  <si>
    <t>Cathode preparation issues (FE problems recently)</t>
  </si>
  <si>
    <t>many minor delays</t>
  </si>
  <si>
    <t>Multiple cathode growth systems / more trained experts in cathode growth.  Better growth system diagnostics and testing.</t>
  </si>
  <si>
    <t>Vacuum / diagnostic failure</t>
  </si>
  <si>
    <t>fairly likely, but minor impact</t>
  </si>
  <si>
    <t>Vendor Delays</t>
  </si>
  <si>
    <t>delay implementing correctors / splitter - combiners</t>
  </si>
  <si>
    <t>Early procurement / prioritize orders</t>
  </si>
  <si>
    <t>Ripple is too high</t>
  </si>
  <si>
    <t>emittance growth</t>
  </si>
  <si>
    <t>Delays</t>
  </si>
  <si>
    <t>identification of additional resources (Peter Q, Colwyn, CHESS, Adam B., Harsha P.)</t>
  </si>
  <si>
    <t>Availability of Controls Staff</t>
  </si>
  <si>
    <t>Timely definition of Controls requirements</t>
  </si>
  <si>
    <t>Last minute controls development</t>
  </si>
  <si>
    <t>Clear baseline requirements / design requirements</t>
  </si>
  <si>
    <t>Planned early stage BPM testing for verification of design</t>
  </si>
  <si>
    <t>major impact on commissioning / operations</t>
  </si>
  <si>
    <t>BPM Performance inadequate / sensitivity insufficient</t>
  </si>
  <si>
    <t>Inadequate distribution of diagnostics tools around ring</t>
  </si>
  <si>
    <t>delays to comissioning to shift resources</t>
  </si>
  <si>
    <t>move dianostics as needed</t>
  </si>
  <si>
    <t>High current operations lead to machine problems (near end of project with limited time)</t>
  </si>
  <si>
    <t>Construction schedule delays lead to limited commissioning time</t>
  </si>
  <si>
    <t>ever limited time for comissioning.</t>
  </si>
  <si>
    <t>multiple shifts, identifying additional BNL / CU expert operators =&gt; need for early training of experts during early BPM / MLC / FAT tests.</t>
  </si>
  <si>
    <t xml:space="preserve">machine damage (e.g. dump failure) </t>
  </si>
  <si>
    <t>Inadequate MPS leads to dump or beampipe failure</t>
  </si>
  <si>
    <t>Severe</t>
  </si>
  <si>
    <t>lack of flexible commissioning plan.</t>
  </si>
  <si>
    <t>careful planning of commissioning and lots of time and staff allocated to commissioning</t>
  </si>
  <si>
    <t>1.11.1.6</t>
  </si>
  <si>
    <t>L0-RF system unable to power east cavities</t>
  </si>
  <si>
    <t>Delay Partial Arc Test</t>
  </si>
  <si>
    <t>Purchase new equipment. Potential cost +$100k</t>
  </si>
  <si>
    <t>1.11.17</t>
  </si>
  <si>
    <t>L0 Pit RF Transmitter unable to properly operate</t>
  </si>
  <si>
    <t>1.11.3</t>
  </si>
  <si>
    <t>CESR-85F water pumps create excessive vibration</t>
  </si>
  <si>
    <t>Prevent intended operations</t>
  </si>
  <si>
    <t>Install antivibration components, or move pumps</t>
  </si>
  <si>
    <t>1.11.6</t>
  </si>
  <si>
    <t>Water cooling capacity inadequate</t>
  </si>
  <si>
    <t>Additional cost to improve performance</t>
  </si>
  <si>
    <t>1.11.8</t>
  </si>
  <si>
    <t>East wall modifications are more extensive than planned</t>
  </si>
  <si>
    <t>Additional cost to meet design requirements</t>
  </si>
  <si>
    <t>1.11.13</t>
  </si>
  <si>
    <t>HVAC unable to provide sufficient temperature and humidity</t>
  </si>
  <si>
    <t>1.1</t>
  </si>
  <si>
    <t>1.2</t>
  </si>
  <si>
    <t>1.3</t>
  </si>
  <si>
    <t>1.5</t>
  </si>
  <si>
    <t>1.6</t>
  </si>
  <si>
    <t>1.7</t>
  </si>
  <si>
    <t>1.8</t>
  </si>
  <si>
    <t>1.9</t>
  </si>
  <si>
    <t>1.12</t>
  </si>
  <si>
    <t>1.13</t>
  </si>
  <si>
    <t>WBS2</t>
  </si>
  <si>
    <t>1.4</t>
  </si>
  <si>
    <t>There is a hidden column J, computing the WBS level 2 value from column A. This is used for sorting.</t>
  </si>
  <si>
    <t>There is a filter on the sheet. See the little arrows in row 3. This should let you filter for high risks, sort on risk, etc.</t>
  </si>
  <si>
    <t>S2 is just SQRT(L*I); it gives a more linear scale</t>
  </si>
  <si>
    <t>S3 is SQRT((L-1)^2+(I-1)^2)+1; this score will emphasize items of high risk or high impact</t>
  </si>
  <si>
    <t>In addition to the LxI column, there are two additional scores computed from L and I:</t>
  </si>
  <si>
    <t>S2</t>
  </si>
  <si>
    <t>S3</t>
  </si>
  <si>
    <t xml:space="preserve">Unable to operate MLC at all.  Repairs would require signifcant time and labor to recover.  </t>
  </si>
  <si>
    <t xml:space="preserve">Unable to operate MLC at all.  Installed pumping is not able to keep up with leak rate.  Unable to collect liquid helium where it is needed.  Repairs would require warming to room temperature but can be done in place.  </t>
  </si>
  <si>
    <t>MLC can be operated with a small helium leak in which the leak rate does not exceed the pumping speed of installed pumps.</t>
  </si>
  <si>
    <t>Injector Cryomodule (ICM)  acquires an internal problem, such as a vacuum leak, that requires extensive dismantling, repair and reconstruction.</t>
  </si>
  <si>
    <t>The ICM would take many months to repair, and would absorb a significant amount of labor.</t>
  </si>
  <si>
    <t xml:space="preserve">Problem during warm up of MLC to room temperature. </t>
  </si>
  <si>
    <t>deformation, leak, etc.,</t>
  </si>
  <si>
    <t>Problem during the moving MLC into final location.</t>
  </si>
  <si>
    <t>Vacuum leak</t>
  </si>
  <si>
    <t xml:space="preserve">Problem during the connection of MLC and meam lines. </t>
  </si>
  <si>
    <t>Contaminants into cavities, Q degradation, field emission, radiation.</t>
  </si>
  <si>
    <t>Develop a problem during cool down MLC when at final location.</t>
  </si>
  <si>
    <t>Deformation, leak, etc.,</t>
  </si>
  <si>
    <t>The problem during new SSAs installation and performance test.</t>
  </si>
  <si>
    <t>stability</t>
  </si>
  <si>
    <t>When the MLC sees the first beam.</t>
  </si>
  <si>
    <t>Beam hits cavity wall a quench and field emission can arise.</t>
  </si>
  <si>
    <t>High current beam operation (&gt;10 mA)</t>
  </si>
  <si>
    <t>HOM issue.</t>
  </si>
  <si>
    <t>RF field and microphonics stability.</t>
  </si>
  <si>
    <t>Stability of the MLC perfomance</t>
  </si>
  <si>
    <t>Internal MLC helium leak (large from welded or inaccessible joint)</t>
  </si>
  <si>
    <t>Internal MLC helium leak (large from accessible "threaded"-union/joint)</t>
  </si>
  <si>
    <t>Internal MLC helium leak inaccessible (small)</t>
  </si>
  <si>
    <t>Internal MLC helium leak accessible (small)</t>
  </si>
  <si>
    <t>Almost none.  Cryogenic system is designed to self protect form overpressure events with relief valve and burst disks. Limit thermal cycling between 4K and rom temperature.</t>
  </si>
  <si>
    <t>The MLC is a complex cryogenic system with high power RF and high-vacuum sub-systems.  It has mostly been tested, although not yet at full power, nor with beam.</t>
  </si>
  <si>
    <t>Follow assembly procedures and use experienced staff for installation and assembly. Thorough leak checking during assembly.  When relocating MLC special attention should be paid to preventing sudden impacts and/or jarring the cryomodule.</t>
  </si>
  <si>
    <t>Follow assembly procedures and use experienced staff for installation and assembly. Thorough leak checking during assembly.  When relocating MLC special attention should be paid to preventing sudden impacts and/or jarring the cryomodule.Be sure to have spare pumps on hand.</t>
  </si>
  <si>
    <t>Repair if schedule permits.</t>
  </si>
  <si>
    <t>Almost none.  Cryogenic system is designed to self protect form overpressure events with relief valve and burst disks. Limit thermal cycling between 4K and rom temperature.  The internal vacuum systems are not easily repared</t>
  </si>
  <si>
    <t>Same as the MLC</t>
  </si>
  <si>
    <t xml:space="preserve">Follow procedure carefully. Use slow warmup. Monitor expansion rate. </t>
  </si>
  <si>
    <t>Cavities can be deformed .  Cavities can be plastically deformed if tuner are not positioned properly.  Deformed MLC cavities would be unusable.</t>
  </si>
  <si>
    <t>Don’t drop it.</t>
  </si>
  <si>
    <t>Follow controlled slow cooldown procedures, careful monitoring of temperture, vacuum, shrinkage rate.</t>
  </si>
  <si>
    <t>Technology is well understood</t>
  </si>
  <si>
    <t>Cornell has experience with proposed vendor.</t>
  </si>
  <si>
    <t>Careful monitoring and interlocks.</t>
  </si>
  <si>
    <t>with low beam current lasting damage to cavities is unlikley.</t>
  </si>
  <si>
    <t>Almost none.  These comonents cannot be removed without complete MLC diassembly.</t>
  </si>
  <si>
    <t>HOM absorbers not fully tested yet with beam.  Not an issue at low current.</t>
  </si>
  <si>
    <t>Having enough RF power overhead is needed to minimize unstable RF field.</t>
  </si>
  <si>
    <t>Without energy recovery, assuming 3 kW for micrphonics compensation, and 36 MV energy gain from the MLC, 5 kW amplfiers could support a ~330 uA beam.</t>
  </si>
  <si>
    <t>Magnetisation of blocks systematically lower or higher than specified range</t>
  </si>
  <si>
    <t>Forced to lower or higher energy</t>
  </si>
  <si>
    <t>Lower or higher linac energy by a few percent.</t>
  </si>
  <si>
    <t>Re-engineering of magnets. Re-design correctors with increased strength.  Or run temporarily with worse emittance.</t>
  </si>
  <si>
    <t>Non-uniformity of correctors or coupling of correctors to each other leads to different correction response than expected.</t>
  </si>
  <si>
    <t>Permanent magnet strength from batch sample does not reflect true average</t>
  </si>
  <si>
    <t>Strength of magnet systematically wrong by a few percent</t>
  </si>
  <si>
    <t>Mechanical properties of magnet holder inadequate</t>
  </si>
  <si>
    <t>Magnet deformed, systematic multipoles appear</t>
  </si>
  <si>
    <t>Small change in material properties of NdFeB from radiation damage</t>
  </si>
  <si>
    <t>Large change in material properties of NdFeB from radiation damage</t>
  </si>
  <si>
    <t>Excessive beam losses make some magnets unusable</t>
  </si>
  <si>
    <t>Review machine loss control system.  Re-run machine correction periodically</t>
  </si>
  <si>
    <t>Computer simulations: resonant behaviour not calculated correctly</t>
  </si>
  <si>
    <t>Score</t>
  </si>
  <si>
    <t>Identify additional funding sources.  Reduce scope. Scrutinise plans for value engineering opportunbities.</t>
  </si>
  <si>
    <t>Schedule is very aggressive.</t>
  </si>
  <si>
    <t>Can't complete the project on time.</t>
  </si>
  <si>
    <t>Careful planning.</t>
  </si>
  <si>
    <t>Loss monitor system cost higher than estimated (Feb 2017)</t>
  </si>
  <si>
    <t>Higher costs</t>
  </si>
  <si>
    <t>Prepare a solid engineering design for the system</t>
  </si>
  <si>
    <t>Machine protection system cost higher than estimated (Feb 2017)</t>
  </si>
  <si>
    <t>Excessive beam losses cause drift in magnetic qualtiy field, still within range of correctors</t>
  </si>
  <si>
    <t>Residual non-allowed multipoles in the Halbach magnets</t>
  </si>
  <si>
    <t>Strength variations aren't the same, small multipoles appear at off-nominal temperature</t>
  </si>
  <si>
    <t>Geometric block tolerances larger than expected</t>
  </si>
  <si>
    <t>Lattice errors higher than expected</t>
  </si>
  <si>
    <t>Dipole correctors influence Halbach gradient quality negatively</t>
  </si>
  <si>
    <t>Shimming and multipole tuning of magnets takes longer than anticipated</t>
  </si>
  <si>
    <t>Girder integration issues, magnet vendor quality, late delivery, excessive tuning time &amp; protoype girder assembly schedule, production testing, and parts flow choreography.</t>
  </si>
  <si>
    <t>Review machine loss control system.  Replace damaged magnets.</t>
  </si>
  <si>
    <t>Should see this coming.  Halbachs will take 4 to 5 months to fabricate &amp; replace.</t>
  </si>
  <si>
    <t>Revisit magnet design/tolerances after pre-production and/or 1st article fabrication.</t>
  </si>
  <si>
    <t>Use quad corrector coil as a last resort</t>
  </si>
  <si>
    <t xml:space="preserve">Better water system stabilization </t>
  </si>
  <si>
    <t>Temperature control during PMM field vector measurement</t>
  </si>
  <si>
    <t xml:space="preserve">Drawing tolerances in agreement with vendor capabilities, vendor quality assurance control  </t>
  </si>
  <si>
    <t>Unlikely, good quality blocks were delivered for prototypes, active QA for production</t>
  </si>
  <si>
    <t>Vendor quality assurance control, pre-production measurement and testing</t>
  </si>
  <si>
    <t>Unlikely, Aluminum frame is stiffer and has been analyzed for stress and deflection</t>
  </si>
  <si>
    <t xml:space="preserve">Lattice studies continue, increase power supply current, increase dipole coil turns </t>
  </si>
  <si>
    <t>Corrector coils can be driven at higher currents; more turns added after pre-production tests</t>
  </si>
  <si>
    <t>Re-design dipole corrector winding configuration to reduce multipoles</t>
  </si>
  <si>
    <t>Unlikely, beam position is in small diameter central field region of a large corrector</t>
  </si>
  <si>
    <t>Pre-production and 1st article magnet lessons learned &amp; tight vendor control</t>
  </si>
  <si>
    <t>Careful planning, well documented requests for proposal, communication with vendors, resource availability</t>
  </si>
  <si>
    <t>Careful planning, resource availability</t>
  </si>
  <si>
    <t>Pre-production and 1st article girder lessons learned &amp; tight vendor control</t>
  </si>
  <si>
    <t>Too much magnet-to-magnet gradient variation (&gt;0.2%)</t>
  </si>
  <si>
    <t>Power the quadrupole correctors</t>
  </si>
  <si>
    <t>Poor optics performance</t>
  </si>
  <si>
    <t>Measure field vector on all blocks, test pre-production and 1st article magnets.</t>
  </si>
  <si>
    <t>PMM field vector measurement/shimming.  Multipole tuning rods.  Block sorting.</t>
  </si>
  <si>
    <t>Cost Impact</t>
  </si>
  <si>
    <t>Schedule Impact</t>
  </si>
  <si>
    <t>3-6 month delay or more depending on  personnel lost</t>
  </si>
  <si>
    <t>3-6 months delay or more</t>
  </si>
  <si>
    <t>Cost estimate (Feb 2017) includes only 2% contingency</t>
  </si>
  <si>
    <t>Can't complete the project with the available funding</t>
  </si>
  <si>
    <t>6 months</t>
  </si>
  <si>
    <t>12 months or more</t>
  </si>
  <si>
    <t>6 months or more</t>
  </si>
  <si>
    <t>3 months or more</t>
  </si>
  <si>
    <t>Project completion not possible without building new MLC</t>
  </si>
  <si>
    <t>3 months</t>
  </si>
  <si>
    <t>3-6 months</t>
  </si>
  <si>
    <t>12 months</t>
  </si>
  <si>
    <t>6-9 months</t>
  </si>
  <si>
    <t>?</t>
  </si>
  <si>
    <t>This will only have impact during high current operation, thus has no impact for achieving KPPs</t>
  </si>
  <si>
    <t>When can risk be retired?</t>
  </si>
  <si>
    <t>At project completion</t>
  </si>
  <si>
    <t>After fractional arc test (second go/no-go decision)</t>
  </si>
  <si>
    <t>After MLC test</t>
  </si>
  <si>
    <t>After fraction arc test</t>
  </si>
  <si>
    <t>After one-turn test</t>
  </si>
  <si>
    <t>After girder production run complete (Milestome 7)</t>
  </si>
  <si>
    <t>about March 2018</t>
  </si>
  <si>
    <t>After 4-turn test</t>
  </si>
  <si>
    <t>Longer commissioning time required, system enhancements may be required.</t>
  </si>
  <si>
    <t>After completion of partial arc test beam-line installation.</t>
  </si>
  <si>
    <t xml:space="preserve">Shielding requirements are greater than calculated / expected. </t>
  </si>
  <si>
    <t>Risk reduced after one-turn test.  Can fully retire after 4-turn test.</t>
  </si>
  <si>
    <t>1 month</t>
  </si>
  <si>
    <t>After 1-turn test</t>
  </si>
  <si>
    <t>9 months</t>
  </si>
  <si>
    <t>After final assembly and pre-beam commissioning complete (Milestone 8)</t>
  </si>
  <si>
    <t>6-12 months or more</t>
  </si>
  <si>
    <t>several months</t>
  </si>
  <si>
    <t>12-18 months</t>
  </si>
  <si>
    <t>Halbach magnets with corrector coils cost more than anticipated</t>
  </si>
  <si>
    <t>Cost</t>
  </si>
  <si>
    <t>Determine more realistic cost after pre-production magnet fabrication</t>
  </si>
  <si>
    <t>After receiving production Halbach magnets for one-turn test</t>
  </si>
  <si>
    <t>Septum magnets are more complicated and costly than anticipated</t>
  </si>
  <si>
    <t>Cost and beam dynamic issues</t>
  </si>
  <si>
    <t xml:space="preserve">Smart lattice and magnet design </t>
  </si>
  <si>
    <t>After septum magnets are designed, fabricated and measured</t>
  </si>
  <si>
    <t>Additional power supplies or BPM electronics</t>
  </si>
  <si>
    <t>2 weeks</t>
  </si>
  <si>
    <t>Could better evaluate likelihood and impact with simulation, but complex.  Additional power supplies or BPM electronics.</t>
  </si>
  <si>
    <t>Replace power supplies with higher current capability</t>
  </si>
  <si>
    <t>Provide external filtering for power supplies</t>
  </si>
  <si>
    <t>2 months</t>
  </si>
  <si>
    <t>May need to move vacuum chamber</t>
  </si>
  <si>
    <t>High current not required for this project</t>
  </si>
  <si>
    <t>N/A</t>
  </si>
  <si>
    <t>Good work planning</t>
  </si>
  <si>
    <t>???</t>
  </si>
  <si>
    <t>Total Risk ($*I/5)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</si>
</sst>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409]d\-mmm\-yy;@"/>
    <numFmt numFmtId="165" formatCode="0.0"/>
    <numFmt numFmtId="166" formatCode="&quot;$&quot;#,##0"/>
    <numFmt numFmtId="167" formatCode="&quot;$&quot;#,##0.00"/>
  </numFmts>
  <fonts count="8" x14ac:knownFonts="1">
    <font>
      <sz val="12"/>
      <color theme="1"/>
      <name val="Calibri"/>
      <family val="2"/>
      <scheme val="minor"/>
    </font>
    <font>
      <u/>
      <sz val="12"/>
      <color theme="10"/>
      <name val="Calibri"/>
      <family val="2"/>
      <scheme val="minor"/>
    </font>
    <font>
      <u/>
      <sz val="12"/>
      <color theme="11"/>
      <name val="Calibri"/>
      <family val="2"/>
      <scheme val="minor"/>
    </font>
    <font>
      <b/>
      <sz val="12"/>
      <color theme="1"/>
      <name val="Calibri"/>
      <family val="2"/>
      <scheme val="minor"/>
    </font>
    <font>
      <sz val="8"/>
      <name val="Calibri"/>
      <family val="2"/>
      <scheme val="minor"/>
    </font>
    <font>
      <sz val="12"/>
      <color rgb="FFFF0000"/>
      <name val="Calibri"/>
      <family val="2"/>
      <scheme val="minor"/>
    </font>
    <font>
      <sz val="12"/>
      <name val="Calibri"/>
      <family val="2"/>
      <scheme val="minor"/>
    </font>
    <font>
      <sz val="12"/>
      <color rgb="FF000000"/>
      <name val="Calibri"/>
      <family val="2"/>
      <scheme val="minor"/>
    </font>
  </fonts>
  <fills count="4">
    <fill>
      <patternFill patternType="none"/>
    </fill>
    <fill>
      <patternFill patternType="gray125"/>
    </fill>
    <fill>
      <patternFill patternType="solid">
        <fgColor theme="6" tint="0.39997558519241921"/>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201">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57">
    <xf numFmtId="0" fontId="0" fillId="0" borderId="0" xfId="0"/>
    <xf numFmtId="0" fontId="0" fillId="0" borderId="0" xfId="0" applyAlignment="1">
      <alignment wrapText="1"/>
    </xf>
    <xf numFmtId="0" fontId="0" fillId="0" borderId="0" xfId="0" applyAlignment="1">
      <alignment horizontal="center" wrapText="1"/>
    </xf>
    <xf numFmtId="0" fontId="0" fillId="2" borderId="2" xfId="0" applyFill="1" applyBorder="1" applyAlignment="1">
      <alignment wrapText="1"/>
    </xf>
    <xf numFmtId="0" fontId="0" fillId="2" borderId="1" xfId="0" applyFill="1" applyBorder="1" applyAlignment="1">
      <alignment horizontal="center" wrapText="1"/>
    </xf>
    <xf numFmtId="0" fontId="0" fillId="3" borderId="0" xfId="0" applyFill="1"/>
    <xf numFmtId="0" fontId="0" fillId="3" borderId="0" xfId="0" applyFill="1" applyAlignment="1">
      <alignment wrapText="1"/>
    </xf>
    <xf numFmtId="0" fontId="0" fillId="3" borderId="0" xfId="0" applyFill="1" applyAlignment="1">
      <alignment horizontal="center" wrapText="1"/>
    </xf>
    <xf numFmtId="0" fontId="0" fillId="2" borderId="3" xfId="0" applyFill="1" applyBorder="1" applyAlignment="1">
      <alignment horizontal="center" wrapText="1"/>
    </xf>
    <xf numFmtId="164" fontId="0" fillId="3" borderId="0" xfId="0" applyNumberFormat="1" applyFont="1" applyFill="1" applyAlignment="1">
      <alignment horizontal="center" wrapText="1"/>
    </xf>
    <xf numFmtId="0" fontId="0" fillId="2" borderId="2" xfId="0" applyFill="1" applyBorder="1" applyAlignment="1">
      <alignment horizontal="center" wrapText="1"/>
    </xf>
    <xf numFmtId="0" fontId="0" fillId="3" borderId="0" xfId="0" applyFill="1" applyAlignment="1">
      <alignment horizontal="center"/>
    </xf>
    <xf numFmtId="0" fontId="0" fillId="0" borderId="0" xfId="0" applyAlignment="1">
      <alignment horizontal="center"/>
    </xf>
    <xf numFmtId="0" fontId="0" fillId="0" borderId="1" xfId="0" applyBorder="1" applyAlignment="1">
      <alignment vertical="top" wrapText="1"/>
    </xf>
    <xf numFmtId="0" fontId="0" fillId="0" borderId="1" xfId="0" applyBorder="1" applyAlignment="1">
      <alignment horizontal="center" vertical="top"/>
    </xf>
    <xf numFmtId="0" fontId="0" fillId="0" borderId="1" xfId="0" applyFill="1" applyBorder="1" applyAlignment="1">
      <alignment horizontal="center" vertical="top" wrapText="1"/>
    </xf>
    <xf numFmtId="0" fontId="0" fillId="0" borderId="1" xfId="0" applyBorder="1" applyAlignment="1">
      <alignment vertical="top"/>
    </xf>
    <xf numFmtId="0" fontId="3" fillId="0" borderId="1" xfId="0" applyFont="1" applyBorder="1" applyAlignment="1">
      <alignment horizontal="center" vertical="top"/>
    </xf>
    <xf numFmtId="0" fontId="0" fillId="0" borderId="1" xfId="0" applyFill="1" applyBorder="1" applyAlignment="1">
      <alignment vertical="top"/>
    </xf>
    <xf numFmtId="0" fontId="3" fillId="3" borderId="0" xfId="0" applyFont="1" applyFill="1"/>
    <xf numFmtId="0" fontId="0" fillId="2" borderId="2" xfId="0" applyFill="1" applyBorder="1" applyAlignment="1">
      <alignment horizontal="center" wrapText="1"/>
    </xf>
    <xf numFmtId="0" fontId="0" fillId="0" borderId="1" xfId="0" applyFill="1" applyBorder="1" applyAlignment="1">
      <alignment horizontal="center" vertical="top"/>
    </xf>
    <xf numFmtId="0" fontId="0" fillId="0" borderId="0" xfId="0" applyAlignment="1">
      <alignment vertical="top"/>
    </xf>
    <xf numFmtId="0" fontId="0" fillId="0" borderId="1" xfId="0" applyBorder="1" applyAlignment="1">
      <alignment horizontal="center" vertical="top" wrapText="1"/>
    </xf>
    <xf numFmtId="0" fontId="0" fillId="0" borderId="1" xfId="0" quotePrefix="1" applyBorder="1" applyAlignment="1">
      <alignment horizontal="center" vertical="top" wrapText="1"/>
    </xf>
    <xf numFmtId="49" fontId="0" fillId="0" borderId="1" xfId="0" applyNumberFormat="1" applyBorder="1" applyAlignment="1">
      <alignment vertical="top" wrapText="1"/>
    </xf>
    <xf numFmtId="0" fontId="5" fillId="0" borderId="1" xfId="0" applyFont="1" applyBorder="1" applyAlignment="1">
      <alignment vertical="top" wrapText="1"/>
    </xf>
    <xf numFmtId="0" fontId="0" fillId="0" borderId="1" xfId="0" quotePrefix="1" applyFill="1" applyBorder="1" applyAlignment="1">
      <alignment horizontal="center" vertical="top" wrapText="1"/>
    </xf>
    <xf numFmtId="165" fontId="3" fillId="0" borderId="1" xfId="0" applyNumberFormat="1" applyFont="1" applyBorder="1" applyAlignment="1">
      <alignment horizontal="center" vertical="top"/>
    </xf>
    <xf numFmtId="0" fontId="0" fillId="0" borderId="0" xfId="0" applyAlignment="1"/>
    <xf numFmtId="0" fontId="0" fillId="0" borderId="1" xfId="0" applyBorder="1" applyAlignment="1">
      <alignment vertical="top" wrapText="1"/>
    </xf>
    <xf numFmtId="0" fontId="0" fillId="0" borderId="1" xfId="0" applyBorder="1" applyAlignment="1">
      <alignment horizontal="center" vertical="top"/>
    </xf>
    <xf numFmtId="0" fontId="3" fillId="0" borderId="1" xfId="0" applyFont="1" applyBorder="1" applyAlignment="1">
      <alignment horizontal="center" vertical="top"/>
    </xf>
    <xf numFmtId="0" fontId="0" fillId="0" borderId="0" xfId="0" applyAlignment="1">
      <alignment wrapText="1"/>
    </xf>
    <xf numFmtId="0" fontId="0" fillId="0" borderId="1" xfId="0" applyBorder="1" applyAlignment="1">
      <alignment vertical="center" wrapText="1"/>
    </xf>
    <xf numFmtId="0" fontId="0" fillId="0" borderId="1" xfId="0" applyBorder="1" applyAlignment="1">
      <alignment horizontal="left" vertical="center" wrapText="1"/>
    </xf>
    <xf numFmtId="0" fontId="6" fillId="0" borderId="1" xfId="0" applyFont="1" applyFill="1" applyBorder="1" applyAlignment="1">
      <alignment horizontal="center" vertical="top"/>
    </xf>
    <xf numFmtId="0" fontId="0" fillId="3" borderId="1" xfId="0" applyFill="1" applyBorder="1" applyAlignment="1">
      <alignment vertical="top" wrapText="1"/>
    </xf>
    <xf numFmtId="0" fontId="0" fillId="3" borderId="1" xfId="0" applyFill="1" applyBorder="1" applyAlignment="1">
      <alignment vertical="top"/>
    </xf>
    <xf numFmtId="0" fontId="3" fillId="3" borderId="1" xfId="0" applyFont="1" applyFill="1" applyBorder="1" applyAlignment="1">
      <alignment horizontal="center" vertical="top"/>
    </xf>
    <xf numFmtId="165" fontId="3" fillId="3" borderId="1" xfId="0" applyNumberFormat="1" applyFont="1" applyFill="1" applyBorder="1" applyAlignment="1">
      <alignment horizontal="center" vertical="top"/>
    </xf>
    <xf numFmtId="166" fontId="0" fillId="3" borderId="0" xfId="0" applyNumberFormat="1" applyFill="1"/>
    <xf numFmtId="166" fontId="0" fillId="2" borderId="2" xfId="0" applyNumberFormat="1" applyFill="1" applyBorder="1" applyAlignment="1">
      <alignment wrapText="1"/>
    </xf>
    <xf numFmtId="166" fontId="0" fillId="2" borderId="3" xfId="0" applyNumberFormat="1" applyFill="1" applyBorder="1" applyAlignment="1">
      <alignment horizontal="center" wrapText="1"/>
    </xf>
    <xf numFmtId="166" fontId="0" fillId="0" borderId="1" xfId="0" applyNumberFormat="1" applyBorder="1" applyAlignment="1">
      <alignment vertical="top"/>
    </xf>
    <xf numFmtId="166" fontId="0" fillId="0" borderId="0" xfId="0" applyNumberFormat="1"/>
    <xf numFmtId="0" fontId="7" fillId="0" borderId="1" xfId="0" applyFont="1" applyBorder="1" applyAlignment="1">
      <alignment vertical="top" wrapText="1"/>
    </xf>
    <xf numFmtId="0" fontId="0" fillId="0" borderId="1" xfId="0" quotePrefix="1" applyBorder="1" applyAlignment="1">
      <alignment vertical="top" wrapText="1"/>
    </xf>
    <xf numFmtId="0" fontId="6" fillId="0" borderId="1" xfId="0" applyFont="1" applyBorder="1" applyAlignment="1">
      <alignment vertical="top" wrapText="1"/>
    </xf>
    <xf numFmtId="167" fontId="0" fillId="0" borderId="0" xfId="0" applyNumberFormat="1" applyAlignment="1">
      <alignment vertical="top"/>
    </xf>
    <xf numFmtId="167" fontId="0" fillId="0" borderId="0" xfId="0" applyNumberFormat="1" applyAlignment="1">
      <alignment horizontal="center" wrapText="1"/>
    </xf>
    <xf numFmtId="0" fontId="0" fillId="2" borderId="7" xfId="0" applyFill="1" applyBorder="1" applyAlignment="1">
      <alignment horizontal="center" wrapText="1"/>
    </xf>
    <xf numFmtId="0" fontId="0" fillId="2" borderId="9" xfId="0" applyFill="1" applyBorder="1" applyAlignment="1">
      <alignment horizontal="center" wrapText="1"/>
    </xf>
    <xf numFmtId="0" fontId="0" fillId="2" borderId="8" xfId="0" applyFill="1" applyBorder="1" applyAlignment="1">
      <alignment horizontal="center" wrapText="1"/>
    </xf>
    <xf numFmtId="0" fontId="0" fillId="2" borderId="4" xfId="0" applyFill="1" applyBorder="1" applyAlignment="1">
      <alignment horizontal="center" wrapText="1"/>
    </xf>
    <xf numFmtId="0" fontId="0" fillId="2" borderId="5" xfId="0" applyFill="1" applyBorder="1" applyAlignment="1">
      <alignment horizontal="center" wrapText="1"/>
    </xf>
    <xf numFmtId="0" fontId="0" fillId="2" borderId="6" xfId="0" applyFill="1" applyBorder="1" applyAlignment="1">
      <alignment horizontal="center" wrapText="1"/>
    </xf>
  </cellXfs>
  <cellStyles count="20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Normal" xfId="0" builtinId="0"/>
  </cellStyles>
  <dxfs count="18">
    <dxf>
      <font>
        <color auto="1"/>
      </font>
      <fill>
        <patternFill patternType="solid">
          <fgColor indexed="64"/>
          <bgColor rgb="FFF8696B"/>
        </patternFill>
      </fill>
    </dxf>
    <dxf>
      <font>
        <color auto="1"/>
      </font>
      <fill>
        <patternFill patternType="solid">
          <fgColor indexed="64"/>
          <bgColor rgb="FFFFEB84"/>
        </patternFill>
      </fill>
    </dxf>
    <dxf>
      <font>
        <color auto="1"/>
      </font>
      <fill>
        <patternFill patternType="solid">
          <fgColor indexed="64"/>
          <bgColor rgb="FF63BE7B"/>
        </patternFill>
      </fill>
    </dxf>
    <dxf>
      <font>
        <color auto="1"/>
      </font>
      <fill>
        <patternFill patternType="solid">
          <fgColor indexed="64"/>
          <bgColor rgb="FFF8696B"/>
        </patternFill>
      </fill>
    </dxf>
    <dxf>
      <font>
        <color auto="1"/>
      </font>
      <fill>
        <patternFill patternType="solid">
          <fgColor indexed="64"/>
          <bgColor rgb="FFFFEB84"/>
        </patternFill>
      </fill>
    </dxf>
    <dxf>
      <font>
        <color auto="1"/>
      </font>
      <fill>
        <patternFill patternType="solid">
          <fgColor indexed="64"/>
          <bgColor rgb="FF63BE7B"/>
        </patternFill>
      </fill>
    </dxf>
    <dxf>
      <font>
        <color auto="1"/>
      </font>
      <fill>
        <patternFill patternType="solid">
          <fgColor indexed="64"/>
          <bgColor rgb="FFF8696B"/>
        </patternFill>
      </fill>
    </dxf>
    <dxf>
      <font>
        <color auto="1"/>
      </font>
      <fill>
        <patternFill patternType="solid">
          <fgColor indexed="64"/>
          <bgColor rgb="FFFFEB84"/>
        </patternFill>
      </fill>
    </dxf>
    <dxf>
      <font>
        <color auto="1"/>
      </font>
      <fill>
        <patternFill patternType="solid">
          <fgColor indexed="64"/>
          <bgColor rgb="FF63BE7B"/>
        </patternFill>
      </fill>
    </dxf>
    <dxf>
      <font>
        <color auto="1"/>
      </font>
      <fill>
        <patternFill patternType="solid">
          <fgColor indexed="64"/>
          <bgColor rgb="FFF8696B"/>
        </patternFill>
      </fill>
    </dxf>
    <dxf>
      <font>
        <color auto="1"/>
      </font>
      <fill>
        <patternFill patternType="solid">
          <fgColor indexed="64"/>
          <bgColor rgb="FFFFEB84"/>
        </patternFill>
      </fill>
    </dxf>
    <dxf>
      <font>
        <color auto="1"/>
      </font>
      <fill>
        <patternFill patternType="solid">
          <fgColor indexed="64"/>
          <bgColor rgb="FF63BE7B"/>
        </patternFill>
      </fill>
    </dxf>
    <dxf>
      <font>
        <color auto="1"/>
      </font>
      <fill>
        <patternFill patternType="solid">
          <fgColor indexed="64"/>
          <bgColor rgb="FFFF0000"/>
        </patternFill>
      </fill>
    </dxf>
    <dxf>
      <font>
        <color auto="1"/>
      </font>
      <fill>
        <patternFill patternType="solid">
          <fgColor indexed="64"/>
          <bgColor rgb="FFFFFF00"/>
        </patternFill>
      </fill>
    </dxf>
    <dxf>
      <font>
        <color auto="1"/>
      </font>
      <fill>
        <patternFill patternType="solid">
          <fgColor indexed="64"/>
          <bgColor rgb="FF1DB10A"/>
        </patternFill>
      </fill>
    </dxf>
    <dxf>
      <font>
        <color auto="1"/>
      </font>
      <fill>
        <patternFill patternType="solid">
          <fgColor indexed="64"/>
          <bgColor rgb="FFFF0000"/>
        </patternFill>
      </fill>
    </dxf>
    <dxf>
      <font>
        <color auto="1"/>
      </font>
      <fill>
        <patternFill patternType="solid">
          <fgColor indexed="64"/>
          <bgColor rgb="FFFFFF00"/>
        </patternFill>
      </fill>
    </dxf>
    <dxf>
      <font>
        <color auto="1"/>
      </font>
      <fill>
        <patternFill patternType="solid">
          <fgColor indexed="64"/>
          <bgColor rgb="FF1DB10A"/>
        </patternFill>
      </fill>
    </dxf>
  </dxfs>
  <tableStyles count="0" defaultTableStyle="TableStyleMedium9" defaultPivotStyle="PivotStyleMedium4"/>
  <colors>
    <mruColors>
      <color rgb="FFF8696B"/>
      <color rgb="FFFFEB84"/>
      <color rgb="FF63BE7B"/>
      <color rgb="FF99FF99"/>
      <color rgb="FF00FF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workbookViewId="0">
      <selection activeCell="K1" sqref="K1"/>
    </sheetView>
  </sheetViews>
  <sheetFormatPr baseColWidth="10" defaultColWidth="10.6640625" defaultRowHeight="15" x14ac:dyDescent="0"/>
  <cols>
    <col min="1" max="1" width="3.1640625" bestFit="1" customWidth="1"/>
    <col min="2" max="2" width="13.6640625" style="1" customWidth="1"/>
    <col min="3" max="4" width="27.33203125" style="1" customWidth="1"/>
    <col min="5" max="6" width="2.1640625" customWidth="1"/>
    <col min="7" max="9" width="3.6640625" customWidth="1"/>
    <col min="10" max="10" width="27.5" style="1" customWidth="1"/>
    <col min="11" max="11" width="27.33203125" style="1" customWidth="1"/>
    <col min="12" max="12" width="4.6640625" style="5" customWidth="1"/>
  </cols>
  <sheetData>
    <row r="1" spans="1:12" s="5" customFormat="1">
      <c r="B1" s="19" t="s">
        <v>30</v>
      </c>
      <c r="C1" s="9">
        <v>42761</v>
      </c>
      <c r="D1" s="6"/>
      <c r="J1" s="6"/>
      <c r="K1" s="9"/>
    </row>
    <row r="2" spans="1:12" s="1" customFormat="1" ht="19" customHeight="1">
      <c r="A2" s="3"/>
      <c r="B2" s="3"/>
      <c r="C2" s="3"/>
      <c r="D2" s="3"/>
      <c r="E2" s="51" t="s">
        <v>256</v>
      </c>
      <c r="F2" s="52"/>
      <c r="G2" s="52"/>
      <c r="H2" s="52"/>
      <c r="I2" s="53"/>
      <c r="J2" s="3"/>
      <c r="K2" s="3"/>
      <c r="L2" s="6"/>
    </row>
    <row r="3" spans="1:12" s="2" customFormat="1">
      <c r="A3" s="8" t="s">
        <v>0</v>
      </c>
      <c r="B3" s="8" t="s">
        <v>18</v>
      </c>
      <c r="C3" s="8" t="s">
        <v>1</v>
      </c>
      <c r="D3" s="8" t="s">
        <v>6</v>
      </c>
      <c r="E3" s="4" t="s">
        <v>3</v>
      </c>
      <c r="F3" s="4" t="s">
        <v>4</v>
      </c>
      <c r="G3" s="4" t="s">
        <v>5</v>
      </c>
      <c r="H3" s="8" t="s">
        <v>196</v>
      </c>
      <c r="I3" s="8" t="s">
        <v>197</v>
      </c>
      <c r="J3" s="8" t="s">
        <v>7</v>
      </c>
      <c r="K3" s="8" t="s">
        <v>8</v>
      </c>
      <c r="L3" s="7"/>
    </row>
    <row r="4" spans="1:12" ht="75">
      <c r="A4" s="14">
        <v>45</v>
      </c>
      <c r="B4" s="15">
        <v>1.2</v>
      </c>
      <c r="C4" s="13" t="s">
        <v>19</v>
      </c>
      <c r="D4" s="13" t="s">
        <v>20</v>
      </c>
      <c r="E4" s="16">
        <v>2</v>
      </c>
      <c r="F4" s="16">
        <v>4</v>
      </c>
      <c r="G4" s="17">
        <f t="shared" ref="G4:G6" si="0">IF(E4="n/a","n/a",E4*F4)</f>
        <v>8</v>
      </c>
      <c r="H4" s="32"/>
      <c r="I4" s="32"/>
      <c r="J4" s="13" t="s">
        <v>21</v>
      </c>
      <c r="K4" s="13" t="s">
        <v>22</v>
      </c>
    </row>
    <row r="5" spans="1:12">
      <c r="A5" s="14">
        <v>46</v>
      </c>
      <c r="B5" s="15">
        <v>1.1000000000000001</v>
      </c>
      <c r="C5" s="13" t="s">
        <v>23</v>
      </c>
      <c r="D5" s="13" t="s">
        <v>24</v>
      </c>
      <c r="E5" s="18">
        <v>2</v>
      </c>
      <c r="F5" s="18">
        <v>2</v>
      </c>
      <c r="G5" s="17">
        <f t="shared" si="0"/>
        <v>4</v>
      </c>
      <c r="H5" s="32"/>
      <c r="I5" s="32"/>
      <c r="J5" s="13"/>
      <c r="K5" s="13" t="s">
        <v>25</v>
      </c>
    </row>
    <row r="6" spans="1:12">
      <c r="A6" s="14">
        <v>47</v>
      </c>
      <c r="B6" s="15">
        <v>1.1299999999999999</v>
      </c>
      <c r="C6" s="13" t="s">
        <v>26</v>
      </c>
      <c r="D6" s="13" t="s">
        <v>27</v>
      </c>
      <c r="E6" s="18">
        <v>3</v>
      </c>
      <c r="F6" s="18">
        <v>5</v>
      </c>
      <c r="G6" s="17">
        <f t="shared" si="0"/>
        <v>15</v>
      </c>
      <c r="H6" s="32"/>
      <c r="I6" s="32"/>
      <c r="J6" s="13"/>
      <c r="K6" s="13" t="s">
        <v>28</v>
      </c>
    </row>
    <row r="7" spans="1:12">
      <c r="A7" s="14">
        <v>48</v>
      </c>
      <c r="B7" s="15" t="s">
        <v>29</v>
      </c>
      <c r="C7" s="13"/>
      <c r="D7" s="13"/>
      <c r="E7" s="18"/>
      <c r="F7" s="18"/>
      <c r="G7" s="17"/>
      <c r="H7" s="32"/>
      <c r="I7" s="32"/>
      <c r="J7" s="13"/>
      <c r="K7" s="13"/>
    </row>
    <row r="9" spans="1:12">
      <c r="A9" t="s">
        <v>195</v>
      </c>
    </row>
    <row r="10" spans="1:12">
      <c r="A10" t="s">
        <v>193</v>
      </c>
    </row>
    <row r="11" spans="1:12">
      <c r="A11" t="s">
        <v>194</v>
      </c>
    </row>
    <row r="12" spans="1:12">
      <c r="A12" s="29" t="s">
        <v>191</v>
      </c>
    </row>
    <row r="13" spans="1:12">
      <c r="A13" s="29" t="s">
        <v>192</v>
      </c>
    </row>
  </sheetData>
  <mergeCells count="1">
    <mergeCell ref="E2:I2"/>
  </mergeCells>
  <phoneticPr fontId="4" type="noConversion"/>
  <conditionalFormatting sqref="G6:I6">
    <cfRule type="cellIs" dxfId="17" priority="1" operator="between">
      <formula>1</formula>
      <formula>4</formula>
    </cfRule>
    <cfRule type="cellIs" dxfId="16" priority="2" operator="between">
      <formula>5</formula>
      <formula>12</formula>
    </cfRule>
    <cfRule type="cellIs" dxfId="15" priority="3" operator="greaterThan">
      <formula>12</formula>
    </cfRule>
  </conditionalFormatting>
  <conditionalFormatting sqref="G7:I7 G4:I5">
    <cfRule type="cellIs" dxfId="14" priority="4" operator="between">
      <formula>1</formula>
      <formula>4</formula>
    </cfRule>
    <cfRule type="cellIs" dxfId="13" priority="5" operator="between">
      <formula>5</formula>
      <formula>12</formula>
    </cfRule>
    <cfRule type="cellIs" dxfId="12" priority="6" operator="greaterThan">
      <formula>12</formula>
    </cfRule>
  </conditionalFormatting>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8"/>
  <sheetViews>
    <sheetView tabSelected="1" topLeftCell="C8" workbookViewId="0">
      <pane ySplit="1180" activePane="bottomLeft"/>
      <selection activeCell="D8" sqref="D8"/>
      <selection pane="bottomLeft" activeCell="C2" sqref="C2"/>
    </sheetView>
  </sheetViews>
  <sheetFormatPr baseColWidth="10" defaultColWidth="10.6640625" defaultRowHeight="15" x14ac:dyDescent="0"/>
  <cols>
    <col min="1" max="1" width="8" style="2" customWidth="1"/>
    <col min="2" max="2" width="3.1640625" style="12" bestFit="1" customWidth="1"/>
    <col min="3" max="4" width="51.83203125" style="1" customWidth="1"/>
    <col min="5" max="6" width="2.1640625" style="12" customWidth="1"/>
    <col min="7" max="9" width="3.6640625" style="12" customWidth="1"/>
    <col min="10" max="10" width="51.83203125" style="1" customWidth="1"/>
    <col min="11" max="11" width="49.6640625" style="1" customWidth="1"/>
    <col min="12" max="12" width="5.33203125" hidden="1" customWidth="1"/>
    <col min="13" max="13" width="12.1640625" style="45" customWidth="1"/>
    <col min="14" max="14" width="25.83203125" style="33" customWidth="1"/>
    <col min="15" max="15" width="33.1640625" style="33" customWidth="1"/>
    <col min="16" max="16" width="17.6640625" customWidth="1"/>
  </cols>
  <sheetData>
    <row r="1" spans="1:16" s="5" customFormat="1">
      <c r="A1" s="19"/>
      <c r="B1" s="11"/>
      <c r="C1" s="9">
        <v>42794</v>
      </c>
      <c r="D1" s="6"/>
      <c r="E1" s="11"/>
      <c r="F1" s="11"/>
      <c r="G1" s="11"/>
      <c r="H1" s="11"/>
      <c r="I1" s="11"/>
      <c r="J1" s="6"/>
      <c r="M1" s="41"/>
      <c r="N1" s="6"/>
      <c r="O1" s="6"/>
      <c r="P1" s="5">
        <v>5</v>
      </c>
    </row>
    <row r="2" spans="1:16" s="1" customFormat="1" ht="15.75" customHeight="1">
      <c r="A2" s="10"/>
      <c r="B2" s="20"/>
      <c r="C2" s="3"/>
      <c r="D2" s="3"/>
      <c r="E2" s="54" t="s">
        <v>2</v>
      </c>
      <c r="F2" s="55"/>
      <c r="G2" s="55"/>
      <c r="H2" s="55"/>
      <c r="I2" s="56"/>
      <c r="J2" s="3"/>
      <c r="K2" s="3"/>
      <c r="M2" s="42"/>
      <c r="N2" s="3"/>
      <c r="O2" s="3"/>
      <c r="P2" s="1" t="s">
        <v>352</v>
      </c>
    </row>
    <row r="3" spans="1:16" s="2" customFormat="1" ht="30">
      <c r="A3" s="8" t="s">
        <v>18</v>
      </c>
      <c r="B3" s="8" t="s">
        <v>0</v>
      </c>
      <c r="C3" s="8" t="s">
        <v>1</v>
      </c>
      <c r="D3" s="8" t="s">
        <v>6</v>
      </c>
      <c r="E3" s="4" t="s">
        <v>3</v>
      </c>
      <c r="F3" s="4" t="s">
        <v>4</v>
      </c>
      <c r="G3" s="4" t="s">
        <v>5</v>
      </c>
      <c r="H3" s="4" t="s">
        <v>196</v>
      </c>
      <c r="I3" s="4" t="s">
        <v>197</v>
      </c>
      <c r="J3" s="8" t="s">
        <v>7</v>
      </c>
      <c r="K3" s="8" t="s">
        <v>8</v>
      </c>
      <c r="L3" s="2" t="s">
        <v>189</v>
      </c>
      <c r="M3" s="43" t="s">
        <v>296</v>
      </c>
      <c r="N3" s="8" t="s">
        <v>297</v>
      </c>
      <c r="O3" s="8" t="s">
        <v>313</v>
      </c>
      <c r="P3" s="50">
        <f>SUM(P4:P88)</f>
        <v>9419000</v>
      </c>
    </row>
    <row r="4" spans="1:16" s="22" customFormat="1" ht="30">
      <c r="A4" s="15" t="s">
        <v>179</v>
      </c>
      <c r="B4" s="14">
        <v>1</v>
      </c>
      <c r="C4" s="13" t="s">
        <v>102</v>
      </c>
      <c r="D4" s="13" t="s">
        <v>105</v>
      </c>
      <c r="E4" s="21">
        <v>2</v>
      </c>
      <c r="F4" s="21">
        <v>3</v>
      </c>
      <c r="G4" s="17">
        <f t="shared" ref="G4:G23" si="0">E4*F4</f>
        <v>6</v>
      </c>
      <c r="H4" s="28">
        <f>SQRT(E4*F4)</f>
        <v>2.4494897427831779</v>
      </c>
      <c r="I4" s="28">
        <f>SQRT((E4-1)^2+(F4-1)^2)+1</f>
        <v>3.2360679774997898</v>
      </c>
      <c r="J4" s="13" t="s">
        <v>103</v>
      </c>
      <c r="K4" s="13" t="s">
        <v>104</v>
      </c>
      <c r="L4" s="22">
        <f>IF(ISNUMBER(A4),ROUND(10*A4-10,0),VALUE(IF(ISERR(FIND(".",A4,3)),RIGHT(A4,LEN(A4)-2),MID(A4,3,FIND(".",A4,3)-3))))</f>
        <v>1</v>
      </c>
      <c r="M4" s="44">
        <v>100000</v>
      </c>
      <c r="N4" s="30" t="s">
        <v>298</v>
      </c>
      <c r="O4" s="30" t="s">
        <v>314</v>
      </c>
      <c r="P4" s="49">
        <f>E4/$P$1*M4</f>
        <v>40000</v>
      </c>
    </row>
    <row r="5" spans="1:16" s="22" customFormat="1" ht="30">
      <c r="A5" s="23" t="s">
        <v>179</v>
      </c>
      <c r="B5" s="21">
        <v>2</v>
      </c>
      <c r="C5" s="13" t="s">
        <v>106</v>
      </c>
      <c r="D5" s="13" t="s">
        <v>107</v>
      </c>
      <c r="E5" s="14">
        <v>3</v>
      </c>
      <c r="F5" s="14">
        <v>4</v>
      </c>
      <c r="G5" s="17">
        <f t="shared" si="0"/>
        <v>12</v>
      </c>
      <c r="H5" s="28">
        <f t="shared" ref="H5:H80" si="1">SQRT(E5*F5)</f>
        <v>3.4641016151377544</v>
      </c>
      <c r="I5" s="28">
        <f t="shared" ref="I5:I80" si="2">SQRT((E5-1)^2+(F5-1)^2)+1</f>
        <v>4.6055512754639896</v>
      </c>
      <c r="J5" s="13" t="s">
        <v>108</v>
      </c>
      <c r="K5" s="13"/>
      <c r="L5" s="22">
        <f t="shared" ref="L5:L80" si="3">IF(ISNUMBER(A5),ROUND(10*A5-10,0),VALUE(IF(ISERR(FIND(".",A5,3)),RIGHT(A5,LEN(A5)-2),MID(A5,3,FIND(".",A5,3)-3))))</f>
        <v>1</v>
      </c>
      <c r="M5" s="44">
        <v>50000</v>
      </c>
      <c r="N5" s="30" t="s">
        <v>331</v>
      </c>
      <c r="O5" s="30" t="s">
        <v>315</v>
      </c>
      <c r="P5" s="49">
        <f t="shared" ref="P5:P68" si="4">E5/$P$1*M5</f>
        <v>30000</v>
      </c>
    </row>
    <row r="6" spans="1:16" s="22" customFormat="1" ht="30">
      <c r="A6" s="24" t="s">
        <v>179</v>
      </c>
      <c r="B6" s="21">
        <v>3</v>
      </c>
      <c r="C6" s="13" t="s">
        <v>109</v>
      </c>
      <c r="D6" s="13" t="s">
        <v>110</v>
      </c>
      <c r="E6" s="14">
        <v>5</v>
      </c>
      <c r="F6" s="14">
        <v>2</v>
      </c>
      <c r="G6" s="17">
        <f t="shared" si="0"/>
        <v>10</v>
      </c>
      <c r="H6" s="28">
        <f t="shared" si="1"/>
        <v>3.1622776601683795</v>
      </c>
      <c r="I6" s="28">
        <f t="shared" si="2"/>
        <v>5.1231056256176606</v>
      </c>
      <c r="J6" s="13" t="s">
        <v>123</v>
      </c>
      <c r="K6" s="13"/>
      <c r="L6" s="22">
        <f t="shared" si="3"/>
        <v>1</v>
      </c>
      <c r="M6" s="44">
        <v>200000</v>
      </c>
      <c r="N6" s="30" t="s">
        <v>302</v>
      </c>
      <c r="O6" s="30" t="s">
        <v>314</v>
      </c>
      <c r="P6" s="49">
        <f t="shared" si="4"/>
        <v>200000</v>
      </c>
    </row>
    <row r="7" spans="1:16" s="22" customFormat="1" ht="90">
      <c r="A7" s="24" t="s">
        <v>179</v>
      </c>
      <c r="B7" s="21">
        <v>4</v>
      </c>
      <c r="C7" s="13" t="s">
        <v>9</v>
      </c>
      <c r="D7" s="13" t="s">
        <v>14</v>
      </c>
      <c r="E7" s="14">
        <v>3</v>
      </c>
      <c r="F7" s="14">
        <v>3</v>
      </c>
      <c r="G7" s="17">
        <f t="shared" si="0"/>
        <v>9</v>
      </c>
      <c r="H7" s="28">
        <f t="shared" si="1"/>
        <v>3</v>
      </c>
      <c r="I7" s="28">
        <f t="shared" si="2"/>
        <v>3.8284271247461903</v>
      </c>
      <c r="J7" s="13" t="s">
        <v>17</v>
      </c>
      <c r="K7" s="13" t="s">
        <v>15</v>
      </c>
      <c r="L7" s="22">
        <f t="shared" si="3"/>
        <v>1</v>
      </c>
      <c r="M7" s="44">
        <v>100000</v>
      </c>
      <c r="N7" s="30" t="s">
        <v>299</v>
      </c>
      <c r="O7" s="30" t="s">
        <v>314</v>
      </c>
      <c r="P7" s="49">
        <f t="shared" si="4"/>
        <v>60000</v>
      </c>
    </row>
    <row r="8" spans="1:16" s="22" customFormat="1" ht="30">
      <c r="A8" s="24" t="s">
        <v>179</v>
      </c>
      <c r="B8" s="21">
        <v>5</v>
      </c>
      <c r="C8" s="13" t="s">
        <v>78</v>
      </c>
      <c r="D8" s="13" t="s">
        <v>79</v>
      </c>
      <c r="E8" s="14">
        <v>1</v>
      </c>
      <c r="F8" s="14">
        <v>5</v>
      </c>
      <c r="G8" s="17">
        <f t="shared" si="0"/>
        <v>5</v>
      </c>
      <c r="H8" s="28">
        <f t="shared" si="1"/>
        <v>2.2360679774997898</v>
      </c>
      <c r="I8" s="28">
        <f t="shared" si="2"/>
        <v>5</v>
      </c>
      <c r="J8" s="13" t="s">
        <v>99</v>
      </c>
      <c r="K8" s="13"/>
      <c r="L8" s="22">
        <f t="shared" si="3"/>
        <v>1</v>
      </c>
      <c r="M8" s="44">
        <v>200000</v>
      </c>
      <c r="N8" s="30" t="s">
        <v>332</v>
      </c>
      <c r="O8" s="30" t="s">
        <v>314</v>
      </c>
      <c r="P8" s="49">
        <f t="shared" si="4"/>
        <v>40000</v>
      </c>
    </row>
    <row r="9" spans="1:16" s="22" customFormat="1" ht="31" customHeight="1">
      <c r="A9" s="24">
        <v>1.1000000000000001</v>
      </c>
      <c r="B9" s="21">
        <v>6</v>
      </c>
      <c r="C9" s="30" t="s">
        <v>300</v>
      </c>
      <c r="D9" s="30" t="s">
        <v>301</v>
      </c>
      <c r="E9" s="31">
        <v>4</v>
      </c>
      <c r="F9" s="31">
        <v>5</v>
      </c>
      <c r="G9" s="32">
        <f t="shared" si="0"/>
        <v>20</v>
      </c>
      <c r="H9" s="28">
        <f t="shared" si="1"/>
        <v>4.4721359549995796</v>
      </c>
      <c r="I9" s="28">
        <f t="shared" si="2"/>
        <v>6</v>
      </c>
      <c r="J9" s="30" t="s">
        <v>257</v>
      </c>
      <c r="K9" s="30"/>
      <c r="M9" s="44"/>
      <c r="N9" s="30"/>
      <c r="O9" s="30" t="s">
        <v>314</v>
      </c>
      <c r="P9" s="49">
        <f t="shared" si="4"/>
        <v>0</v>
      </c>
    </row>
    <row r="10" spans="1:16" s="22" customFormat="1" ht="31" customHeight="1">
      <c r="A10" s="24">
        <v>1.1000000000000001</v>
      </c>
      <c r="B10" s="21">
        <v>7</v>
      </c>
      <c r="C10" s="30" t="s">
        <v>258</v>
      </c>
      <c r="D10" s="30" t="s">
        <v>259</v>
      </c>
      <c r="E10" s="31">
        <v>3</v>
      </c>
      <c r="F10" s="31">
        <v>4</v>
      </c>
      <c r="G10" s="32">
        <f t="shared" si="0"/>
        <v>12</v>
      </c>
      <c r="H10" s="28">
        <f t="shared" si="1"/>
        <v>3.4641016151377544</v>
      </c>
      <c r="I10" s="28">
        <f t="shared" si="2"/>
        <v>4.6055512754639896</v>
      </c>
      <c r="J10" s="30" t="s">
        <v>260</v>
      </c>
      <c r="K10" s="30"/>
      <c r="M10" s="44">
        <v>2000000</v>
      </c>
      <c r="N10" s="30" t="s">
        <v>309</v>
      </c>
      <c r="O10" s="30" t="s">
        <v>314</v>
      </c>
      <c r="P10" s="49">
        <f t="shared" si="4"/>
        <v>1200000</v>
      </c>
    </row>
    <row r="11" spans="1:16" s="22" customFormat="1" ht="30">
      <c r="A11" s="15" t="s">
        <v>180</v>
      </c>
      <c r="B11" s="14">
        <v>1</v>
      </c>
      <c r="C11" s="13" t="s">
        <v>31</v>
      </c>
      <c r="D11" s="13" t="s">
        <v>32</v>
      </c>
      <c r="E11" s="31">
        <v>2</v>
      </c>
      <c r="F11" s="31">
        <v>4</v>
      </c>
      <c r="G11" s="17">
        <f t="shared" si="0"/>
        <v>8</v>
      </c>
      <c r="H11" s="28">
        <f t="shared" si="1"/>
        <v>2.8284271247461903</v>
      </c>
      <c r="I11" s="28">
        <f t="shared" si="2"/>
        <v>4.16227766016838</v>
      </c>
      <c r="J11" s="13" t="s">
        <v>245</v>
      </c>
      <c r="K11" s="13" t="s">
        <v>341</v>
      </c>
      <c r="L11" s="22">
        <f t="shared" si="3"/>
        <v>2</v>
      </c>
      <c r="M11" s="44">
        <v>300000</v>
      </c>
      <c r="N11" s="30" t="s">
        <v>309</v>
      </c>
      <c r="O11" s="30" t="s">
        <v>321</v>
      </c>
      <c r="P11" s="49">
        <f t="shared" si="4"/>
        <v>120000</v>
      </c>
    </row>
    <row r="12" spans="1:16" s="22" customFormat="1" ht="30">
      <c r="A12" s="15" t="s">
        <v>180</v>
      </c>
      <c r="B12" s="31">
        <v>2</v>
      </c>
      <c r="C12" s="13" t="s">
        <v>242</v>
      </c>
      <c r="D12" s="13" t="s">
        <v>243</v>
      </c>
      <c r="E12" s="31">
        <v>2</v>
      </c>
      <c r="F12" s="31">
        <v>2</v>
      </c>
      <c r="G12" s="17">
        <f t="shared" si="0"/>
        <v>4</v>
      </c>
      <c r="H12" s="28">
        <f t="shared" si="1"/>
        <v>2</v>
      </c>
      <c r="I12" s="28">
        <f t="shared" si="2"/>
        <v>2.4142135623730949</v>
      </c>
      <c r="J12" s="13" t="s">
        <v>244</v>
      </c>
      <c r="K12" s="13"/>
      <c r="L12" s="22">
        <f t="shared" si="3"/>
        <v>2</v>
      </c>
      <c r="M12" s="44"/>
      <c r="N12" s="30"/>
      <c r="O12" s="30"/>
      <c r="P12" s="49">
        <f t="shared" si="4"/>
        <v>0</v>
      </c>
    </row>
    <row r="13" spans="1:16" s="22" customFormat="1" ht="30">
      <c r="A13" s="15" t="s">
        <v>180</v>
      </c>
      <c r="B13" s="31">
        <v>3</v>
      </c>
      <c r="C13" s="13" t="s">
        <v>33</v>
      </c>
      <c r="D13" s="13" t="s">
        <v>34</v>
      </c>
      <c r="E13" s="31">
        <v>2</v>
      </c>
      <c r="F13" s="31">
        <v>1</v>
      </c>
      <c r="G13" s="17">
        <f t="shared" si="0"/>
        <v>2</v>
      </c>
      <c r="H13" s="28">
        <f t="shared" si="1"/>
        <v>1.4142135623730951</v>
      </c>
      <c r="I13" s="28">
        <f t="shared" si="2"/>
        <v>2</v>
      </c>
      <c r="J13" s="13" t="s">
        <v>35</v>
      </c>
      <c r="K13" s="13"/>
      <c r="L13" s="22">
        <f t="shared" si="3"/>
        <v>2</v>
      </c>
      <c r="M13" s="44">
        <v>10000</v>
      </c>
      <c r="N13" s="30" t="s">
        <v>342</v>
      </c>
      <c r="O13" s="30" t="s">
        <v>321</v>
      </c>
      <c r="P13" s="49">
        <f t="shared" si="4"/>
        <v>4000</v>
      </c>
    </row>
    <row r="14" spans="1:16" s="22" customFormat="1" ht="30">
      <c r="A14" s="15" t="s">
        <v>180</v>
      </c>
      <c r="B14" s="31">
        <v>4</v>
      </c>
      <c r="C14" s="13" t="s">
        <v>36</v>
      </c>
      <c r="D14" s="13" t="s">
        <v>37</v>
      </c>
      <c r="E14" s="31">
        <v>1</v>
      </c>
      <c r="F14" s="31">
        <v>2</v>
      </c>
      <c r="G14" s="17">
        <f t="shared" si="0"/>
        <v>2</v>
      </c>
      <c r="H14" s="28">
        <f t="shared" si="1"/>
        <v>1.4142135623730951</v>
      </c>
      <c r="I14" s="28">
        <f t="shared" si="2"/>
        <v>2</v>
      </c>
      <c r="J14" s="13" t="s">
        <v>38</v>
      </c>
      <c r="K14" s="13" t="s">
        <v>39</v>
      </c>
      <c r="L14" s="22">
        <f t="shared" si="3"/>
        <v>2</v>
      </c>
      <c r="M14" s="44">
        <v>10000</v>
      </c>
      <c r="N14" s="30" t="s">
        <v>342</v>
      </c>
      <c r="O14" s="30" t="s">
        <v>321</v>
      </c>
      <c r="P14" s="49">
        <f t="shared" si="4"/>
        <v>2000</v>
      </c>
    </row>
    <row r="15" spans="1:16" s="22" customFormat="1" ht="45">
      <c r="A15" s="15" t="s">
        <v>180</v>
      </c>
      <c r="B15" s="31">
        <v>5</v>
      </c>
      <c r="C15" s="13" t="s">
        <v>40</v>
      </c>
      <c r="D15" s="13" t="s">
        <v>41</v>
      </c>
      <c r="E15" s="31">
        <v>1</v>
      </c>
      <c r="F15" s="31">
        <v>3</v>
      </c>
      <c r="G15" s="17">
        <f t="shared" si="0"/>
        <v>3</v>
      </c>
      <c r="H15" s="28">
        <f t="shared" si="1"/>
        <v>1.7320508075688772</v>
      </c>
      <c r="I15" s="28">
        <f t="shared" si="2"/>
        <v>3</v>
      </c>
      <c r="J15" s="25" t="s">
        <v>42</v>
      </c>
      <c r="K15" s="13" t="s">
        <v>43</v>
      </c>
      <c r="L15" s="22">
        <f t="shared" si="3"/>
        <v>2</v>
      </c>
      <c r="M15" s="44">
        <v>10000</v>
      </c>
      <c r="N15" s="30" t="s">
        <v>342</v>
      </c>
      <c r="O15" s="30" t="s">
        <v>321</v>
      </c>
      <c r="P15" s="49">
        <f t="shared" si="4"/>
        <v>2000</v>
      </c>
    </row>
    <row r="16" spans="1:16" s="22" customFormat="1" ht="45">
      <c r="A16" s="15" t="s">
        <v>180</v>
      </c>
      <c r="B16" s="31">
        <v>6</v>
      </c>
      <c r="C16" s="13" t="s">
        <v>246</v>
      </c>
      <c r="D16" s="13" t="s">
        <v>44</v>
      </c>
      <c r="E16" s="31">
        <v>2</v>
      </c>
      <c r="F16" s="31">
        <v>3</v>
      </c>
      <c r="G16" s="17">
        <f t="shared" si="0"/>
        <v>6</v>
      </c>
      <c r="H16" s="28">
        <f t="shared" si="1"/>
        <v>2.4494897427831779</v>
      </c>
      <c r="I16" s="28">
        <f t="shared" si="2"/>
        <v>3.2360679774997898</v>
      </c>
      <c r="J16" s="13" t="s">
        <v>45</v>
      </c>
      <c r="K16" s="13" t="s">
        <v>343</v>
      </c>
      <c r="L16" s="22">
        <f t="shared" si="3"/>
        <v>2</v>
      </c>
      <c r="M16" s="44">
        <v>300000</v>
      </c>
      <c r="N16" s="30" t="s">
        <v>309</v>
      </c>
      <c r="O16" s="30" t="s">
        <v>321</v>
      </c>
      <c r="P16" s="49">
        <f t="shared" si="4"/>
        <v>120000</v>
      </c>
    </row>
    <row r="17" spans="1:16" s="22" customFormat="1" ht="30">
      <c r="A17" s="15" t="s">
        <v>180</v>
      </c>
      <c r="B17" s="31">
        <v>7</v>
      </c>
      <c r="C17" s="13" t="s">
        <v>46</v>
      </c>
      <c r="D17" s="13" t="s">
        <v>32</v>
      </c>
      <c r="E17" s="31">
        <v>1</v>
      </c>
      <c r="F17" s="31">
        <v>4</v>
      </c>
      <c r="G17" s="17">
        <f t="shared" si="0"/>
        <v>4</v>
      </c>
      <c r="H17" s="28">
        <f t="shared" si="1"/>
        <v>2</v>
      </c>
      <c r="I17" s="28">
        <f t="shared" si="2"/>
        <v>4</v>
      </c>
      <c r="J17" s="13" t="s">
        <v>47</v>
      </c>
      <c r="K17" s="13" t="s">
        <v>344</v>
      </c>
      <c r="L17" s="22">
        <f t="shared" si="3"/>
        <v>2</v>
      </c>
      <c r="M17" s="44">
        <v>600000</v>
      </c>
      <c r="N17" s="30" t="s">
        <v>309</v>
      </c>
      <c r="O17" s="30" t="s">
        <v>321</v>
      </c>
      <c r="P17" s="49">
        <f t="shared" si="4"/>
        <v>120000</v>
      </c>
    </row>
    <row r="18" spans="1:16" s="22" customFormat="1" ht="30">
      <c r="A18" s="15" t="s">
        <v>180</v>
      </c>
      <c r="B18" s="31">
        <v>8</v>
      </c>
      <c r="C18" s="13" t="s">
        <v>77</v>
      </c>
      <c r="D18" s="13" t="s">
        <v>75</v>
      </c>
      <c r="E18" s="31">
        <v>2</v>
      </c>
      <c r="F18" s="31">
        <v>4</v>
      </c>
      <c r="G18" s="17">
        <f t="shared" si="0"/>
        <v>8</v>
      </c>
      <c r="H18" s="28">
        <f t="shared" si="1"/>
        <v>2.8284271247461903</v>
      </c>
      <c r="I18" s="28">
        <f t="shared" si="2"/>
        <v>4.16227766016838</v>
      </c>
      <c r="J18" s="13" t="s">
        <v>76</v>
      </c>
      <c r="K18" s="13" t="s">
        <v>345</v>
      </c>
      <c r="L18" s="22">
        <f t="shared" si="3"/>
        <v>2</v>
      </c>
      <c r="M18" s="44">
        <v>300000</v>
      </c>
      <c r="N18" s="30" t="s">
        <v>309</v>
      </c>
      <c r="O18" s="30" t="s">
        <v>321</v>
      </c>
      <c r="P18" s="49">
        <f t="shared" si="4"/>
        <v>120000</v>
      </c>
    </row>
    <row r="19" spans="1:16" s="22" customFormat="1" ht="30">
      <c r="A19" s="15" t="s">
        <v>181</v>
      </c>
      <c r="B19" s="14">
        <v>1</v>
      </c>
      <c r="C19" s="13" t="s">
        <v>124</v>
      </c>
      <c r="D19" s="13" t="s">
        <v>125</v>
      </c>
      <c r="E19" s="21">
        <v>2</v>
      </c>
      <c r="F19" s="21">
        <v>4</v>
      </c>
      <c r="G19" s="17">
        <f t="shared" si="0"/>
        <v>8</v>
      </c>
      <c r="H19" s="28">
        <f t="shared" si="1"/>
        <v>2.8284271247461903</v>
      </c>
      <c r="I19" s="28">
        <f t="shared" si="2"/>
        <v>4.16227766016838</v>
      </c>
      <c r="J19" s="13" t="s">
        <v>126</v>
      </c>
      <c r="K19" s="13"/>
      <c r="L19" s="22">
        <f t="shared" si="3"/>
        <v>3</v>
      </c>
      <c r="M19" s="44">
        <v>2000000</v>
      </c>
      <c r="N19" s="30" t="s">
        <v>309</v>
      </c>
      <c r="O19" s="30" t="s">
        <v>314</v>
      </c>
      <c r="P19" s="49">
        <f t="shared" si="4"/>
        <v>800000</v>
      </c>
    </row>
    <row r="20" spans="1:16" s="22" customFormat="1">
      <c r="A20" s="23" t="s">
        <v>181</v>
      </c>
      <c r="B20" s="21">
        <v>2</v>
      </c>
      <c r="C20" s="13" t="s">
        <v>127</v>
      </c>
      <c r="D20" s="13" t="s">
        <v>128</v>
      </c>
      <c r="E20" s="14">
        <v>2</v>
      </c>
      <c r="F20" s="14">
        <v>2</v>
      </c>
      <c r="G20" s="17">
        <f t="shared" si="0"/>
        <v>4</v>
      </c>
      <c r="H20" s="28">
        <f t="shared" si="1"/>
        <v>2</v>
      </c>
      <c r="I20" s="28">
        <f t="shared" si="2"/>
        <v>2.4142135623730949</v>
      </c>
      <c r="J20" s="13" t="s">
        <v>129</v>
      </c>
      <c r="K20" s="13"/>
      <c r="L20" s="22">
        <f t="shared" si="3"/>
        <v>3</v>
      </c>
      <c r="M20" s="44">
        <v>100000</v>
      </c>
      <c r="N20" s="30" t="s">
        <v>326</v>
      </c>
      <c r="O20" s="30" t="s">
        <v>314</v>
      </c>
      <c r="P20" s="49">
        <f t="shared" si="4"/>
        <v>40000</v>
      </c>
    </row>
    <row r="21" spans="1:16" s="22" customFormat="1">
      <c r="A21" s="23" t="s">
        <v>181</v>
      </c>
      <c r="B21" s="21">
        <v>3</v>
      </c>
      <c r="C21" s="13" t="s">
        <v>133</v>
      </c>
      <c r="D21" s="13" t="s">
        <v>134</v>
      </c>
      <c r="E21" s="14">
        <v>2</v>
      </c>
      <c r="F21" s="14">
        <v>2</v>
      </c>
      <c r="G21" s="17">
        <f t="shared" si="0"/>
        <v>4</v>
      </c>
      <c r="H21" s="28">
        <f t="shared" si="1"/>
        <v>2</v>
      </c>
      <c r="I21" s="28">
        <f t="shared" si="2"/>
        <v>2.4142135623730949</v>
      </c>
      <c r="J21" s="13"/>
      <c r="K21" s="13"/>
      <c r="L21" s="22">
        <f t="shared" si="3"/>
        <v>3</v>
      </c>
      <c r="M21" s="44">
        <v>10000</v>
      </c>
      <c r="N21" s="30" t="s">
        <v>326</v>
      </c>
      <c r="O21" s="30" t="s">
        <v>314</v>
      </c>
      <c r="P21" s="49">
        <f t="shared" si="4"/>
        <v>4000</v>
      </c>
    </row>
    <row r="22" spans="1:16" s="22" customFormat="1" ht="45">
      <c r="A22" s="24" t="s">
        <v>181</v>
      </c>
      <c r="B22" s="21">
        <v>4</v>
      </c>
      <c r="C22" s="13" t="s">
        <v>130</v>
      </c>
      <c r="D22" s="13" t="s">
        <v>131</v>
      </c>
      <c r="E22" s="14">
        <v>4</v>
      </c>
      <c r="F22" s="14">
        <v>1</v>
      </c>
      <c r="G22" s="17">
        <f t="shared" si="0"/>
        <v>4</v>
      </c>
      <c r="H22" s="28">
        <f t="shared" si="1"/>
        <v>2</v>
      </c>
      <c r="I22" s="28">
        <f t="shared" si="2"/>
        <v>4</v>
      </c>
      <c r="J22" s="13" t="s">
        <v>132</v>
      </c>
      <c r="K22" s="13"/>
      <c r="L22" s="22">
        <f t="shared" si="3"/>
        <v>3</v>
      </c>
      <c r="M22" s="44">
        <v>20000</v>
      </c>
      <c r="N22" s="30" t="s">
        <v>346</v>
      </c>
      <c r="O22" s="30" t="s">
        <v>314</v>
      </c>
      <c r="P22" s="49">
        <f t="shared" si="4"/>
        <v>16000</v>
      </c>
    </row>
    <row r="23" spans="1:16" s="22" customFormat="1" ht="45">
      <c r="A23" s="24" t="s">
        <v>190</v>
      </c>
      <c r="B23" s="21">
        <v>1</v>
      </c>
      <c r="C23" s="13" t="s">
        <v>10</v>
      </c>
      <c r="D23" s="13" t="s">
        <v>13</v>
      </c>
      <c r="E23" s="14">
        <v>2</v>
      </c>
      <c r="F23" s="14">
        <v>4</v>
      </c>
      <c r="G23" s="17">
        <f t="shared" si="0"/>
        <v>8</v>
      </c>
      <c r="H23" s="28">
        <f t="shared" si="1"/>
        <v>2.8284271247461903</v>
      </c>
      <c r="I23" s="28">
        <f t="shared" si="2"/>
        <v>4.16227766016838</v>
      </c>
      <c r="J23" s="13" t="s">
        <v>11</v>
      </c>
      <c r="K23" s="13" t="s">
        <v>12</v>
      </c>
      <c r="L23" s="22">
        <f t="shared" si="3"/>
        <v>4</v>
      </c>
      <c r="M23" s="44">
        <v>500000</v>
      </c>
      <c r="N23" s="30" t="s">
        <v>303</v>
      </c>
      <c r="O23" s="30" t="s">
        <v>314</v>
      </c>
      <c r="P23" s="49">
        <f t="shared" si="4"/>
        <v>200000</v>
      </c>
    </row>
    <row r="24" spans="1:16" s="22" customFormat="1" ht="45">
      <c r="A24" s="24" t="s">
        <v>190</v>
      </c>
      <c r="B24" s="21">
        <v>2</v>
      </c>
      <c r="C24" s="30" t="s">
        <v>219</v>
      </c>
      <c r="D24" s="30" t="s">
        <v>198</v>
      </c>
      <c r="E24" s="31">
        <v>2</v>
      </c>
      <c r="F24" s="31">
        <v>5</v>
      </c>
      <c r="G24" s="32">
        <f t="shared" ref="G24:G36" si="5">E24*F24</f>
        <v>10</v>
      </c>
      <c r="H24" s="28">
        <f t="shared" ref="H24:H36" si="6">SQRT(E24*F24)</f>
        <v>3.1622776601683795</v>
      </c>
      <c r="I24" s="28">
        <f t="shared" ref="I24:I36" si="7">SQRT((E24-1)^2+(F24-1)^2)+1</f>
        <v>5.1231056256176606</v>
      </c>
      <c r="J24" s="34" t="s">
        <v>223</v>
      </c>
      <c r="K24" s="34" t="s">
        <v>224</v>
      </c>
      <c r="M24" s="44">
        <v>500000</v>
      </c>
      <c r="N24" s="30" t="s">
        <v>303</v>
      </c>
      <c r="O24" s="30" t="s">
        <v>314</v>
      </c>
      <c r="P24" s="49">
        <f t="shared" si="4"/>
        <v>200000</v>
      </c>
    </row>
    <row r="25" spans="1:16" s="22" customFormat="1" ht="75">
      <c r="A25" s="24" t="s">
        <v>190</v>
      </c>
      <c r="B25" s="21">
        <v>3</v>
      </c>
      <c r="C25" s="30" t="s">
        <v>220</v>
      </c>
      <c r="D25" s="30" t="s">
        <v>199</v>
      </c>
      <c r="E25" s="31">
        <v>2</v>
      </c>
      <c r="F25" s="31">
        <v>1</v>
      </c>
      <c r="G25" s="32">
        <f t="shared" si="5"/>
        <v>2</v>
      </c>
      <c r="H25" s="28">
        <f t="shared" si="6"/>
        <v>1.4142135623730951</v>
      </c>
      <c r="I25" s="28">
        <f t="shared" si="7"/>
        <v>2</v>
      </c>
      <c r="J25" s="34" t="s">
        <v>225</v>
      </c>
      <c r="K25" s="34"/>
      <c r="M25" s="44">
        <v>100000</v>
      </c>
      <c r="N25" s="30" t="s">
        <v>304</v>
      </c>
      <c r="O25" s="30" t="s">
        <v>314</v>
      </c>
      <c r="P25" s="49">
        <f t="shared" si="4"/>
        <v>40000</v>
      </c>
    </row>
    <row r="26" spans="1:16" s="22" customFormat="1" ht="75">
      <c r="A26" s="24" t="s">
        <v>190</v>
      </c>
      <c r="B26" s="21">
        <v>4</v>
      </c>
      <c r="C26" s="30" t="s">
        <v>221</v>
      </c>
      <c r="D26" s="30" t="s">
        <v>200</v>
      </c>
      <c r="E26" s="31">
        <v>4</v>
      </c>
      <c r="F26" s="31">
        <v>1</v>
      </c>
      <c r="G26" s="32">
        <f t="shared" si="5"/>
        <v>4</v>
      </c>
      <c r="H26" s="28">
        <f t="shared" si="6"/>
        <v>2</v>
      </c>
      <c r="I26" s="28">
        <f t="shared" si="7"/>
        <v>4</v>
      </c>
      <c r="J26" s="34" t="s">
        <v>226</v>
      </c>
      <c r="K26" s="34"/>
      <c r="M26" s="44">
        <v>50000</v>
      </c>
      <c r="N26" s="30" t="s">
        <v>305</v>
      </c>
      <c r="O26" s="30" t="s">
        <v>314</v>
      </c>
      <c r="P26" s="49">
        <f t="shared" si="4"/>
        <v>40000</v>
      </c>
    </row>
    <row r="27" spans="1:16" s="22" customFormat="1" ht="75">
      <c r="A27" s="24" t="s">
        <v>190</v>
      </c>
      <c r="B27" s="21">
        <v>5</v>
      </c>
      <c r="C27" s="30" t="s">
        <v>222</v>
      </c>
      <c r="D27" s="30" t="s">
        <v>200</v>
      </c>
      <c r="E27" s="31">
        <v>4</v>
      </c>
      <c r="F27" s="31">
        <v>1</v>
      </c>
      <c r="G27" s="32">
        <f t="shared" si="5"/>
        <v>4</v>
      </c>
      <c r="H27" s="28">
        <f t="shared" si="6"/>
        <v>2</v>
      </c>
      <c r="I27" s="28">
        <f t="shared" si="7"/>
        <v>4</v>
      </c>
      <c r="J27" s="34" t="s">
        <v>226</v>
      </c>
      <c r="K27" s="34" t="s">
        <v>227</v>
      </c>
      <c r="M27" s="44">
        <v>50000</v>
      </c>
      <c r="N27" s="30" t="s">
        <v>305</v>
      </c>
      <c r="O27" s="30" t="s">
        <v>314</v>
      </c>
      <c r="P27" s="49">
        <f t="shared" si="4"/>
        <v>40000</v>
      </c>
    </row>
    <row r="28" spans="1:16" s="22" customFormat="1" ht="60">
      <c r="A28" s="24" t="s">
        <v>190</v>
      </c>
      <c r="B28" s="21">
        <v>6</v>
      </c>
      <c r="C28" s="30" t="s">
        <v>201</v>
      </c>
      <c r="D28" s="30" t="s">
        <v>202</v>
      </c>
      <c r="E28" s="31">
        <v>2</v>
      </c>
      <c r="F28" s="31">
        <v>5</v>
      </c>
      <c r="G28" s="32">
        <f t="shared" si="5"/>
        <v>10</v>
      </c>
      <c r="H28" s="28">
        <f t="shared" si="6"/>
        <v>3.1622776601683795</v>
      </c>
      <c r="I28" s="28">
        <f t="shared" si="7"/>
        <v>5.1231056256176606</v>
      </c>
      <c r="J28" s="34" t="s">
        <v>228</v>
      </c>
      <c r="K28" s="34" t="s">
        <v>229</v>
      </c>
      <c r="M28" s="44">
        <v>500000</v>
      </c>
      <c r="N28" s="30" t="s">
        <v>303</v>
      </c>
      <c r="O28" s="30" t="s">
        <v>314</v>
      </c>
      <c r="P28" s="49">
        <f t="shared" si="4"/>
        <v>200000</v>
      </c>
    </row>
    <row r="29" spans="1:16" s="22" customFormat="1" ht="45">
      <c r="A29" s="24" t="s">
        <v>190</v>
      </c>
      <c r="B29" s="21">
        <v>7</v>
      </c>
      <c r="C29" s="30" t="s">
        <v>203</v>
      </c>
      <c r="D29" s="30" t="s">
        <v>204</v>
      </c>
      <c r="E29" s="31">
        <v>1</v>
      </c>
      <c r="F29" s="31">
        <v>4</v>
      </c>
      <c r="G29" s="32">
        <f t="shared" si="5"/>
        <v>4</v>
      </c>
      <c r="H29" s="28">
        <f t="shared" si="6"/>
        <v>2</v>
      </c>
      <c r="I29" s="28">
        <f t="shared" si="7"/>
        <v>4</v>
      </c>
      <c r="J29" s="34" t="s">
        <v>230</v>
      </c>
      <c r="K29" s="34" t="s">
        <v>231</v>
      </c>
      <c r="M29" s="44">
        <v>15000000</v>
      </c>
      <c r="N29" s="30" t="s">
        <v>306</v>
      </c>
      <c r="O29" s="30" t="s">
        <v>314</v>
      </c>
      <c r="P29" s="49"/>
    </row>
    <row r="30" spans="1:16" s="22" customFormat="1">
      <c r="A30" s="24" t="s">
        <v>190</v>
      </c>
      <c r="B30" s="21">
        <v>8</v>
      </c>
      <c r="C30" s="30" t="s">
        <v>205</v>
      </c>
      <c r="D30" s="30" t="s">
        <v>206</v>
      </c>
      <c r="E30" s="31">
        <v>1</v>
      </c>
      <c r="F30" s="31">
        <v>2</v>
      </c>
      <c r="G30" s="32">
        <f t="shared" si="5"/>
        <v>2</v>
      </c>
      <c r="H30" s="28">
        <f t="shared" si="6"/>
        <v>1.4142135623730951</v>
      </c>
      <c r="I30" s="28">
        <f t="shared" si="7"/>
        <v>2</v>
      </c>
      <c r="J30" s="35" t="s">
        <v>232</v>
      </c>
      <c r="K30" s="35" t="s">
        <v>232</v>
      </c>
      <c r="M30" s="44">
        <v>500000</v>
      </c>
      <c r="N30" s="30" t="s">
        <v>303</v>
      </c>
      <c r="O30" s="30" t="s">
        <v>316</v>
      </c>
      <c r="P30" s="49">
        <f t="shared" si="4"/>
        <v>100000</v>
      </c>
    </row>
    <row r="31" spans="1:16" s="22" customFormat="1" ht="75">
      <c r="A31" s="24" t="s">
        <v>190</v>
      </c>
      <c r="B31" s="21">
        <v>9</v>
      </c>
      <c r="C31" s="30" t="s">
        <v>207</v>
      </c>
      <c r="D31" s="30" t="s">
        <v>208</v>
      </c>
      <c r="E31" s="31">
        <v>3</v>
      </c>
      <c r="F31" s="31">
        <v>5</v>
      </c>
      <c r="G31" s="32">
        <f t="shared" si="5"/>
        <v>15</v>
      </c>
      <c r="H31" s="28">
        <f t="shared" si="6"/>
        <v>3.872983346207417</v>
      </c>
      <c r="I31" s="28">
        <f t="shared" si="7"/>
        <v>5.4721359549995796</v>
      </c>
      <c r="J31" s="34" t="s">
        <v>226</v>
      </c>
      <c r="K31" s="35"/>
      <c r="M31" s="44">
        <v>100000</v>
      </c>
      <c r="N31" s="30" t="s">
        <v>304</v>
      </c>
      <c r="O31" s="30" t="s">
        <v>316</v>
      </c>
      <c r="P31" s="49">
        <f t="shared" si="4"/>
        <v>60000</v>
      </c>
    </row>
    <row r="32" spans="1:16" s="22" customFormat="1" ht="30">
      <c r="A32" s="24" t="s">
        <v>190</v>
      </c>
      <c r="B32" s="21">
        <v>10</v>
      </c>
      <c r="C32" s="30" t="s">
        <v>209</v>
      </c>
      <c r="D32" s="30" t="s">
        <v>210</v>
      </c>
      <c r="E32" s="31">
        <v>2</v>
      </c>
      <c r="F32" s="31">
        <v>2</v>
      </c>
      <c r="G32" s="32">
        <f t="shared" si="5"/>
        <v>4</v>
      </c>
      <c r="H32" s="28">
        <f t="shared" si="6"/>
        <v>2</v>
      </c>
      <c r="I32" s="28">
        <f t="shared" si="7"/>
        <v>2.4142135623730949</v>
      </c>
      <c r="J32" s="35" t="s">
        <v>233</v>
      </c>
      <c r="K32" s="35"/>
      <c r="M32" s="44">
        <v>500000</v>
      </c>
      <c r="N32" s="30" t="s">
        <v>303</v>
      </c>
      <c r="O32" s="30" t="s">
        <v>316</v>
      </c>
      <c r="P32" s="49">
        <f t="shared" si="4"/>
        <v>200000</v>
      </c>
    </row>
    <row r="33" spans="1:16" s="22" customFormat="1" ht="30">
      <c r="A33" s="24" t="s">
        <v>190</v>
      </c>
      <c r="B33" s="21">
        <v>11</v>
      </c>
      <c r="C33" s="30" t="s">
        <v>211</v>
      </c>
      <c r="D33" s="30" t="s">
        <v>212</v>
      </c>
      <c r="E33" s="31">
        <v>1</v>
      </c>
      <c r="F33" s="31">
        <v>1</v>
      </c>
      <c r="G33" s="32">
        <f t="shared" si="5"/>
        <v>1</v>
      </c>
      <c r="H33" s="28">
        <f t="shared" si="6"/>
        <v>1</v>
      </c>
      <c r="I33" s="28">
        <f t="shared" si="7"/>
        <v>1</v>
      </c>
      <c r="J33" s="35" t="s">
        <v>234</v>
      </c>
      <c r="K33" s="35" t="s">
        <v>235</v>
      </c>
      <c r="M33" s="44"/>
      <c r="N33" s="30"/>
      <c r="O33" s="30" t="s">
        <v>317</v>
      </c>
      <c r="P33" s="49">
        <f t="shared" si="4"/>
        <v>0</v>
      </c>
    </row>
    <row r="34" spans="1:16" s="22" customFormat="1" ht="30">
      <c r="A34" s="24" t="s">
        <v>190</v>
      </c>
      <c r="B34" s="21">
        <v>12</v>
      </c>
      <c r="C34" s="30" t="s">
        <v>213</v>
      </c>
      <c r="D34" s="30" t="s">
        <v>214</v>
      </c>
      <c r="E34" s="31">
        <v>5</v>
      </c>
      <c r="F34" s="31">
        <v>1</v>
      </c>
      <c r="G34" s="32">
        <f t="shared" si="5"/>
        <v>5</v>
      </c>
      <c r="H34" s="28">
        <f t="shared" si="6"/>
        <v>2.2360679774997898</v>
      </c>
      <c r="I34" s="28">
        <f t="shared" si="7"/>
        <v>5</v>
      </c>
      <c r="J34" s="35" t="s">
        <v>236</v>
      </c>
      <c r="K34" s="35" t="s">
        <v>237</v>
      </c>
      <c r="M34" s="44">
        <v>100000</v>
      </c>
      <c r="N34" s="30" t="s">
        <v>308</v>
      </c>
      <c r="O34" s="30" t="s">
        <v>316</v>
      </c>
      <c r="P34" s="49">
        <f t="shared" si="4"/>
        <v>100000</v>
      </c>
    </row>
    <row r="35" spans="1:16" s="22" customFormat="1" ht="30">
      <c r="A35" s="24" t="s">
        <v>190</v>
      </c>
      <c r="B35" s="21">
        <v>13</v>
      </c>
      <c r="C35" s="30" t="s">
        <v>215</v>
      </c>
      <c r="D35" s="30" t="s">
        <v>216</v>
      </c>
      <c r="E35" s="31">
        <v>1</v>
      </c>
      <c r="F35" s="31">
        <v>5</v>
      </c>
      <c r="G35" s="32">
        <f t="shared" si="5"/>
        <v>5</v>
      </c>
      <c r="H35" s="28">
        <f t="shared" si="6"/>
        <v>2.2360679774997898</v>
      </c>
      <c r="I35" s="28">
        <f t="shared" si="7"/>
        <v>5</v>
      </c>
      <c r="J35" s="33" t="s">
        <v>238</v>
      </c>
      <c r="K35" s="35" t="s">
        <v>239</v>
      </c>
      <c r="M35" s="44"/>
      <c r="N35" s="30"/>
      <c r="O35" s="30"/>
      <c r="P35" s="49">
        <f t="shared" si="4"/>
        <v>0</v>
      </c>
    </row>
    <row r="36" spans="1:16" s="22" customFormat="1" ht="45">
      <c r="A36" s="24" t="s">
        <v>190</v>
      </c>
      <c r="B36" s="21">
        <v>14</v>
      </c>
      <c r="C36" s="30" t="s">
        <v>217</v>
      </c>
      <c r="D36" s="30" t="s">
        <v>218</v>
      </c>
      <c r="E36" s="31">
        <v>5</v>
      </c>
      <c r="F36" s="31">
        <v>2</v>
      </c>
      <c r="G36" s="32">
        <f t="shared" si="5"/>
        <v>10</v>
      </c>
      <c r="H36" s="28">
        <f t="shared" si="6"/>
        <v>3.1622776601683795</v>
      </c>
      <c r="I36" s="28">
        <f t="shared" si="7"/>
        <v>5.1231056256176606</v>
      </c>
      <c r="J36" s="35" t="s">
        <v>240</v>
      </c>
      <c r="K36" s="35" t="s">
        <v>241</v>
      </c>
      <c r="M36" s="44"/>
      <c r="N36" s="30"/>
      <c r="O36" s="30" t="s">
        <v>351</v>
      </c>
      <c r="P36" s="49">
        <f t="shared" si="4"/>
        <v>0</v>
      </c>
    </row>
    <row r="37" spans="1:16" s="22" customFormat="1" ht="30">
      <c r="A37" s="15" t="s">
        <v>182</v>
      </c>
      <c r="B37" s="31">
        <v>1</v>
      </c>
      <c r="C37" s="37" t="s">
        <v>255</v>
      </c>
      <c r="D37" s="37" t="s">
        <v>57</v>
      </c>
      <c r="E37" s="38">
        <v>2</v>
      </c>
      <c r="F37" s="38">
        <v>3</v>
      </c>
      <c r="G37" s="39">
        <f>E37*F37</f>
        <v>6</v>
      </c>
      <c r="H37" s="40">
        <f>SQRT(E37*F37)</f>
        <v>2.4494897427831779</v>
      </c>
      <c r="I37" s="40">
        <f>SQRT((E37-1)^2+(F37-1)^2)+1</f>
        <v>3.2360679774997898</v>
      </c>
      <c r="J37" s="37" t="s">
        <v>58</v>
      </c>
      <c r="K37" s="37"/>
      <c r="M37" s="44">
        <v>250000</v>
      </c>
      <c r="N37" s="30" t="s">
        <v>309</v>
      </c>
      <c r="O37" s="30"/>
      <c r="P37" s="49">
        <f t="shared" si="4"/>
        <v>100000</v>
      </c>
    </row>
    <row r="38" spans="1:16" s="22" customFormat="1" ht="30">
      <c r="A38" s="15" t="s">
        <v>182</v>
      </c>
      <c r="B38" s="31">
        <v>2</v>
      </c>
      <c r="C38" s="37" t="s">
        <v>251</v>
      </c>
      <c r="D38" s="37" t="s">
        <v>265</v>
      </c>
      <c r="E38" s="38">
        <v>3</v>
      </c>
      <c r="F38" s="38">
        <v>2</v>
      </c>
      <c r="G38" s="39">
        <f>E38*F38</f>
        <v>6</v>
      </c>
      <c r="H38" s="40">
        <f>SQRT(E38*F38)</f>
        <v>2.4494897427831779</v>
      </c>
      <c r="I38" s="40">
        <f>SQRT((E38-1)^2+(F38-1)^2)+1</f>
        <v>3.2360679774997898</v>
      </c>
      <c r="J38" s="37" t="s">
        <v>254</v>
      </c>
      <c r="K38" s="37"/>
      <c r="M38" s="44">
        <v>20000</v>
      </c>
      <c r="N38" s="30" t="s">
        <v>346</v>
      </c>
      <c r="O38" s="30"/>
      <c r="P38" s="49">
        <f t="shared" si="4"/>
        <v>12000</v>
      </c>
    </row>
    <row r="39" spans="1:16" s="22" customFormat="1" ht="30">
      <c r="A39" s="15" t="s">
        <v>182</v>
      </c>
      <c r="B39" s="31">
        <v>3</v>
      </c>
      <c r="C39" s="37" t="s">
        <v>252</v>
      </c>
      <c r="D39" s="37" t="s">
        <v>253</v>
      </c>
      <c r="E39" s="38">
        <v>2</v>
      </c>
      <c r="F39" s="38">
        <v>4</v>
      </c>
      <c r="G39" s="39">
        <f>E39*F39</f>
        <v>8</v>
      </c>
      <c r="H39" s="40">
        <f>SQRT(E39*F39)</f>
        <v>2.8284271247461903</v>
      </c>
      <c r="I39" s="40">
        <f>SQRT((E39-1)^2+(F39-1)^2)+1</f>
        <v>4.16227766016838</v>
      </c>
      <c r="J39" s="37" t="s">
        <v>273</v>
      </c>
      <c r="K39" s="37" t="s">
        <v>274</v>
      </c>
      <c r="M39" s="44">
        <v>200000</v>
      </c>
      <c r="N39" s="30" t="s">
        <v>302</v>
      </c>
      <c r="O39" s="30"/>
      <c r="P39" s="49">
        <f t="shared" si="4"/>
        <v>80000</v>
      </c>
    </row>
    <row r="40" spans="1:16" s="22" customFormat="1" ht="30">
      <c r="A40" s="15" t="s">
        <v>182</v>
      </c>
      <c r="B40" s="31">
        <v>4</v>
      </c>
      <c r="C40" s="37" t="s">
        <v>266</v>
      </c>
      <c r="D40" s="37" t="s">
        <v>48</v>
      </c>
      <c r="E40" s="38">
        <v>2</v>
      </c>
      <c r="F40" s="38">
        <v>4</v>
      </c>
      <c r="G40" s="39">
        <f t="shared" ref="G40:G51" si="8">E40*F40</f>
        <v>8</v>
      </c>
      <c r="H40" s="40">
        <f t="shared" ref="H40:H51" si="9">SQRT(E40*F40)</f>
        <v>2.8284271247461903</v>
      </c>
      <c r="I40" s="40">
        <f t="shared" ref="I40:I51" si="10">SQRT((E40-1)^2+(F40-1)^2)+1</f>
        <v>4.16227766016838</v>
      </c>
      <c r="J40" s="37" t="s">
        <v>295</v>
      </c>
      <c r="K40" s="37" t="s">
        <v>275</v>
      </c>
      <c r="M40" s="44">
        <v>50000</v>
      </c>
      <c r="N40" s="30" t="s">
        <v>307</v>
      </c>
      <c r="O40" s="30"/>
      <c r="P40" s="49">
        <f t="shared" si="4"/>
        <v>20000</v>
      </c>
    </row>
    <row r="41" spans="1:16" s="22" customFormat="1" ht="30">
      <c r="A41" s="15" t="s">
        <v>182</v>
      </c>
      <c r="B41" s="31">
        <v>5</v>
      </c>
      <c r="C41" s="37" t="s">
        <v>247</v>
      </c>
      <c r="D41" s="37" t="s">
        <v>248</v>
      </c>
      <c r="E41" s="38">
        <v>1</v>
      </c>
      <c r="F41" s="38">
        <v>3</v>
      </c>
      <c r="G41" s="39">
        <f t="shared" si="8"/>
        <v>3</v>
      </c>
      <c r="H41" s="40">
        <f t="shared" si="9"/>
        <v>1.7320508075688772</v>
      </c>
      <c r="I41" s="40">
        <f t="shared" si="10"/>
        <v>3</v>
      </c>
      <c r="J41" s="37" t="s">
        <v>294</v>
      </c>
      <c r="K41" s="37" t="s">
        <v>276</v>
      </c>
      <c r="M41" s="44">
        <v>300000</v>
      </c>
      <c r="N41" s="30" t="s">
        <v>309</v>
      </c>
      <c r="O41" s="30"/>
      <c r="P41" s="49">
        <f t="shared" si="4"/>
        <v>60000</v>
      </c>
    </row>
    <row r="42" spans="1:16" s="22" customFormat="1" ht="30">
      <c r="A42" s="15" t="s">
        <v>182</v>
      </c>
      <c r="B42" s="31">
        <v>6</v>
      </c>
      <c r="C42" s="37" t="s">
        <v>49</v>
      </c>
      <c r="D42" s="37" t="s">
        <v>50</v>
      </c>
      <c r="E42" s="38">
        <v>1</v>
      </c>
      <c r="F42" s="38">
        <v>3</v>
      </c>
      <c r="G42" s="39">
        <f t="shared" si="8"/>
        <v>3</v>
      </c>
      <c r="H42" s="40">
        <f t="shared" si="9"/>
        <v>1.7320508075688772</v>
      </c>
      <c r="I42" s="40">
        <f t="shared" si="10"/>
        <v>3</v>
      </c>
      <c r="J42" s="37" t="s">
        <v>277</v>
      </c>
      <c r="K42" s="37" t="s">
        <v>276</v>
      </c>
      <c r="M42" s="44">
        <v>300000</v>
      </c>
      <c r="N42" s="30" t="s">
        <v>309</v>
      </c>
      <c r="O42" s="30"/>
      <c r="P42" s="49">
        <f t="shared" si="4"/>
        <v>60000</v>
      </c>
    </row>
    <row r="43" spans="1:16" s="22" customFormat="1" ht="30">
      <c r="A43" s="15" t="s">
        <v>182</v>
      </c>
      <c r="B43" s="31">
        <v>7</v>
      </c>
      <c r="C43" s="37" t="s">
        <v>51</v>
      </c>
      <c r="D43" s="37" t="s">
        <v>267</v>
      </c>
      <c r="E43" s="38">
        <v>1</v>
      </c>
      <c r="F43" s="38">
        <v>2</v>
      </c>
      <c r="G43" s="39">
        <f t="shared" si="8"/>
        <v>2</v>
      </c>
      <c r="H43" s="40">
        <f t="shared" si="9"/>
        <v>1.4142135623730951</v>
      </c>
      <c r="I43" s="40">
        <f t="shared" si="10"/>
        <v>2</v>
      </c>
      <c r="J43" s="37" t="s">
        <v>278</v>
      </c>
      <c r="K43" s="37" t="s">
        <v>277</v>
      </c>
      <c r="M43" s="44">
        <v>20000</v>
      </c>
      <c r="N43" s="30" t="s">
        <v>307</v>
      </c>
      <c r="O43" s="30"/>
      <c r="P43" s="49">
        <f t="shared" si="4"/>
        <v>4000</v>
      </c>
    </row>
    <row r="44" spans="1:16" s="22" customFormat="1" ht="30">
      <c r="A44" s="15" t="s">
        <v>182</v>
      </c>
      <c r="B44" s="31">
        <v>8</v>
      </c>
      <c r="C44" s="37" t="s">
        <v>268</v>
      </c>
      <c r="D44" s="37" t="s">
        <v>52</v>
      </c>
      <c r="E44" s="38">
        <v>1</v>
      </c>
      <c r="F44" s="38">
        <v>4</v>
      </c>
      <c r="G44" s="39">
        <f t="shared" si="8"/>
        <v>4</v>
      </c>
      <c r="H44" s="40">
        <f t="shared" si="9"/>
        <v>2</v>
      </c>
      <c r="I44" s="40">
        <f t="shared" si="10"/>
        <v>4</v>
      </c>
      <c r="J44" s="37" t="s">
        <v>279</v>
      </c>
      <c r="K44" s="37" t="s">
        <v>280</v>
      </c>
      <c r="M44" s="44">
        <v>300000</v>
      </c>
      <c r="N44" s="30" t="s">
        <v>309</v>
      </c>
      <c r="O44" s="30"/>
      <c r="P44" s="49">
        <f t="shared" si="4"/>
        <v>60000</v>
      </c>
    </row>
    <row r="45" spans="1:16" s="22" customFormat="1" ht="30">
      <c r="A45" s="15" t="s">
        <v>182</v>
      </c>
      <c r="B45" s="31">
        <v>9</v>
      </c>
      <c r="C45" s="37" t="s">
        <v>249</v>
      </c>
      <c r="D45" s="37" t="s">
        <v>250</v>
      </c>
      <c r="E45" s="38">
        <v>1</v>
      </c>
      <c r="F45" s="38">
        <v>3</v>
      </c>
      <c r="G45" s="39">
        <f t="shared" si="8"/>
        <v>3</v>
      </c>
      <c r="H45" s="40">
        <f t="shared" si="9"/>
        <v>1.7320508075688772</v>
      </c>
      <c r="I45" s="40">
        <f t="shared" si="10"/>
        <v>3</v>
      </c>
      <c r="J45" s="37" t="s">
        <v>281</v>
      </c>
      <c r="K45" s="37" t="s">
        <v>282</v>
      </c>
      <c r="M45" s="44">
        <v>20000</v>
      </c>
      <c r="N45" s="30" t="s">
        <v>346</v>
      </c>
      <c r="O45" s="30"/>
      <c r="P45" s="49">
        <f t="shared" si="4"/>
        <v>4000</v>
      </c>
    </row>
    <row r="46" spans="1:16" s="22" customFormat="1" ht="30">
      <c r="A46" s="15" t="s">
        <v>182</v>
      </c>
      <c r="B46" s="31">
        <v>10</v>
      </c>
      <c r="C46" s="37" t="s">
        <v>53</v>
      </c>
      <c r="D46" s="37" t="s">
        <v>269</v>
      </c>
      <c r="E46" s="38">
        <v>3</v>
      </c>
      <c r="F46" s="38">
        <v>3</v>
      </c>
      <c r="G46" s="39">
        <f t="shared" si="8"/>
        <v>9</v>
      </c>
      <c r="H46" s="40">
        <f t="shared" si="9"/>
        <v>3</v>
      </c>
      <c r="I46" s="40">
        <f t="shared" si="10"/>
        <v>3.8284271247461903</v>
      </c>
      <c r="J46" s="37" t="s">
        <v>283</v>
      </c>
      <c r="K46" s="37" t="s">
        <v>284</v>
      </c>
      <c r="M46" s="44">
        <v>300000</v>
      </c>
      <c r="N46" s="30" t="s">
        <v>309</v>
      </c>
      <c r="O46" s="30" t="s">
        <v>321</v>
      </c>
      <c r="P46" s="49">
        <f t="shared" si="4"/>
        <v>180000</v>
      </c>
    </row>
    <row r="47" spans="1:16" s="22" customFormat="1">
      <c r="A47" s="15">
        <v>1.5</v>
      </c>
      <c r="B47" s="31">
        <v>11</v>
      </c>
      <c r="C47" s="37" t="s">
        <v>291</v>
      </c>
      <c r="D47" s="37" t="s">
        <v>293</v>
      </c>
      <c r="E47" s="38">
        <v>2</v>
      </c>
      <c r="F47" s="38">
        <v>2</v>
      </c>
      <c r="G47" s="39">
        <f t="shared" si="8"/>
        <v>4</v>
      </c>
      <c r="H47" s="40">
        <f t="shared" si="9"/>
        <v>2</v>
      </c>
      <c r="I47" s="40">
        <f t="shared" si="10"/>
        <v>2.4142135623730949</v>
      </c>
      <c r="J47" s="37" t="s">
        <v>292</v>
      </c>
      <c r="K47" s="37"/>
      <c r="M47" s="44">
        <v>300000</v>
      </c>
      <c r="N47" s="30" t="s">
        <v>309</v>
      </c>
      <c r="O47" s="30" t="s">
        <v>318</v>
      </c>
      <c r="P47" s="49">
        <f t="shared" si="4"/>
        <v>120000</v>
      </c>
    </row>
    <row r="48" spans="1:16" s="22" customFormat="1" ht="30">
      <c r="A48" s="15" t="s">
        <v>182</v>
      </c>
      <c r="B48" s="31">
        <v>12</v>
      </c>
      <c r="C48" s="37" t="s">
        <v>270</v>
      </c>
      <c r="D48" s="37" t="s">
        <v>54</v>
      </c>
      <c r="E48" s="38">
        <v>1</v>
      </c>
      <c r="F48" s="38">
        <v>3</v>
      </c>
      <c r="G48" s="39">
        <f t="shared" si="8"/>
        <v>3</v>
      </c>
      <c r="H48" s="40">
        <f t="shared" si="9"/>
        <v>1.7320508075688772</v>
      </c>
      <c r="I48" s="40">
        <f t="shared" si="10"/>
        <v>3</v>
      </c>
      <c r="J48" s="37" t="s">
        <v>285</v>
      </c>
      <c r="K48" s="37" t="s">
        <v>286</v>
      </c>
      <c r="M48" s="44"/>
      <c r="N48" s="30" t="s">
        <v>311</v>
      </c>
      <c r="O48" s="46" t="s">
        <v>318</v>
      </c>
      <c r="P48" s="49">
        <f t="shared" si="4"/>
        <v>0</v>
      </c>
    </row>
    <row r="49" spans="1:16" s="22" customFormat="1" ht="30">
      <c r="A49" s="15" t="s">
        <v>182</v>
      </c>
      <c r="B49" s="31">
        <v>13</v>
      </c>
      <c r="C49" s="37" t="s">
        <v>55</v>
      </c>
      <c r="D49" s="37" t="s">
        <v>56</v>
      </c>
      <c r="E49" s="38">
        <v>3</v>
      </c>
      <c r="F49" s="38">
        <v>4</v>
      </c>
      <c r="G49" s="39">
        <f t="shared" si="8"/>
        <v>12</v>
      </c>
      <c r="H49" s="40">
        <f t="shared" si="9"/>
        <v>3.4641016151377544</v>
      </c>
      <c r="I49" s="40">
        <f t="shared" si="10"/>
        <v>4.6055512754639896</v>
      </c>
      <c r="J49" s="37" t="s">
        <v>287</v>
      </c>
      <c r="K49" s="37" t="s">
        <v>288</v>
      </c>
      <c r="M49" s="44">
        <v>100000</v>
      </c>
      <c r="N49" s="30" t="s">
        <v>310</v>
      </c>
      <c r="O49" s="30" t="s">
        <v>319</v>
      </c>
      <c r="P49" s="49">
        <f t="shared" si="4"/>
        <v>60000</v>
      </c>
    </row>
    <row r="50" spans="1:16" s="22" customFormat="1" ht="30">
      <c r="A50" s="15" t="s">
        <v>182</v>
      </c>
      <c r="B50" s="31">
        <f t="shared" ref="B50:B51" si="11">B49+1</f>
        <v>14</v>
      </c>
      <c r="C50" s="37" t="s">
        <v>271</v>
      </c>
      <c r="D50" s="37" t="s">
        <v>56</v>
      </c>
      <c r="E50" s="38">
        <v>2</v>
      </c>
      <c r="F50" s="38">
        <v>3</v>
      </c>
      <c r="G50" s="39">
        <f t="shared" si="8"/>
        <v>6</v>
      </c>
      <c r="H50" s="40">
        <f t="shared" si="9"/>
        <v>2.4494897427831779</v>
      </c>
      <c r="I50" s="40">
        <f t="shared" si="10"/>
        <v>3.2360679774997898</v>
      </c>
      <c r="J50" s="37" t="s">
        <v>287</v>
      </c>
      <c r="K50" s="37" t="s">
        <v>289</v>
      </c>
      <c r="M50" s="44">
        <v>100000</v>
      </c>
      <c r="N50" s="30" t="s">
        <v>310</v>
      </c>
      <c r="O50" s="30" t="s">
        <v>319</v>
      </c>
      <c r="P50" s="49">
        <f t="shared" si="4"/>
        <v>40000</v>
      </c>
    </row>
    <row r="51" spans="1:16" s="22" customFormat="1" ht="45">
      <c r="A51" s="27" t="s">
        <v>182</v>
      </c>
      <c r="B51" s="31">
        <f t="shared" si="11"/>
        <v>15</v>
      </c>
      <c r="C51" s="37" t="s">
        <v>272</v>
      </c>
      <c r="D51" s="37" t="s">
        <v>16</v>
      </c>
      <c r="E51" s="38">
        <v>3</v>
      </c>
      <c r="F51" s="38">
        <v>3</v>
      </c>
      <c r="G51" s="39">
        <f t="shared" si="8"/>
        <v>9</v>
      </c>
      <c r="H51" s="40">
        <f t="shared" si="9"/>
        <v>3</v>
      </c>
      <c r="I51" s="40">
        <f t="shared" si="10"/>
        <v>3.8284271247461903</v>
      </c>
      <c r="J51" s="37" t="s">
        <v>290</v>
      </c>
      <c r="K51" s="37" t="s">
        <v>288</v>
      </c>
      <c r="M51" s="44">
        <v>100000</v>
      </c>
      <c r="N51" s="46" t="s">
        <v>310</v>
      </c>
      <c r="O51" s="30" t="s">
        <v>319</v>
      </c>
      <c r="P51" s="49">
        <f t="shared" si="4"/>
        <v>60000</v>
      </c>
    </row>
    <row r="52" spans="1:16" s="22" customFormat="1" ht="30">
      <c r="A52" s="15" t="s">
        <v>182</v>
      </c>
      <c r="B52" s="31">
        <v>16</v>
      </c>
      <c r="C52" s="37" t="s">
        <v>333</v>
      </c>
      <c r="D52" s="37" t="s">
        <v>334</v>
      </c>
      <c r="E52" s="38">
        <v>4</v>
      </c>
      <c r="F52" s="38">
        <v>3</v>
      </c>
      <c r="G52" s="39">
        <f t="shared" ref="G52" si="12">E52*F52</f>
        <v>12</v>
      </c>
      <c r="H52" s="40">
        <f t="shared" ref="H52" si="13">SQRT(E52*F52)</f>
        <v>3.4641016151377544</v>
      </c>
      <c r="I52" s="40">
        <f t="shared" ref="I52" si="14">SQRT((E52-1)^2+(F52-1)^2)+1</f>
        <v>4.6055512754639896</v>
      </c>
      <c r="J52" s="37" t="s">
        <v>335</v>
      </c>
      <c r="K52" s="37"/>
      <c r="M52" s="44">
        <v>2000000</v>
      </c>
      <c r="N52" s="30" t="s">
        <v>307</v>
      </c>
      <c r="O52" s="30" t="s">
        <v>336</v>
      </c>
      <c r="P52" s="49">
        <f t="shared" si="4"/>
        <v>1600000</v>
      </c>
    </row>
    <row r="53" spans="1:16" s="22" customFormat="1" ht="30">
      <c r="A53" s="15" t="s">
        <v>183</v>
      </c>
      <c r="B53" s="14">
        <v>1</v>
      </c>
      <c r="C53" s="13" t="s">
        <v>80</v>
      </c>
      <c r="D53" s="13" t="s">
        <v>81</v>
      </c>
      <c r="E53" s="36">
        <v>3</v>
      </c>
      <c r="F53" s="36">
        <v>3</v>
      </c>
      <c r="G53" s="17">
        <f t="shared" ref="G53:G79" si="15">E53*F53</f>
        <v>9</v>
      </c>
      <c r="H53" s="28">
        <f t="shared" si="1"/>
        <v>3</v>
      </c>
      <c r="I53" s="28">
        <f t="shared" si="2"/>
        <v>3.8284271247461903</v>
      </c>
      <c r="J53" s="13" t="s">
        <v>82</v>
      </c>
      <c r="K53" s="26"/>
      <c r="L53" s="22">
        <f t="shared" si="3"/>
        <v>6</v>
      </c>
      <c r="M53" s="44">
        <v>50000</v>
      </c>
      <c r="N53" s="30" t="s">
        <v>302</v>
      </c>
      <c r="O53" s="30" t="s">
        <v>321</v>
      </c>
      <c r="P53" s="49">
        <f t="shared" si="4"/>
        <v>30000</v>
      </c>
    </row>
    <row r="54" spans="1:16" s="22" customFormat="1" ht="30">
      <c r="A54" s="15" t="s">
        <v>183</v>
      </c>
      <c r="B54" s="14">
        <v>2</v>
      </c>
      <c r="C54" s="13" t="s">
        <v>83</v>
      </c>
      <c r="D54" s="13" t="s">
        <v>84</v>
      </c>
      <c r="E54" s="36">
        <v>3</v>
      </c>
      <c r="F54" s="36">
        <v>3</v>
      </c>
      <c r="G54" s="17">
        <f t="shared" si="15"/>
        <v>9</v>
      </c>
      <c r="H54" s="28">
        <f t="shared" si="1"/>
        <v>3</v>
      </c>
      <c r="I54" s="28">
        <f t="shared" si="2"/>
        <v>3.8284271247461903</v>
      </c>
      <c r="J54" s="13" t="s">
        <v>85</v>
      </c>
      <c r="K54" s="26"/>
      <c r="L54" s="22">
        <f t="shared" si="3"/>
        <v>6</v>
      </c>
      <c r="M54" s="44">
        <v>50000</v>
      </c>
      <c r="N54" s="30" t="s">
        <v>302</v>
      </c>
      <c r="O54" s="30" t="s">
        <v>321</v>
      </c>
      <c r="P54" s="49">
        <f t="shared" si="4"/>
        <v>30000</v>
      </c>
    </row>
    <row r="55" spans="1:16" s="22" customFormat="1" ht="30">
      <c r="A55" s="15" t="s">
        <v>183</v>
      </c>
      <c r="B55" s="14">
        <v>3</v>
      </c>
      <c r="C55" s="13" t="s">
        <v>86</v>
      </c>
      <c r="D55" s="13" t="s">
        <v>87</v>
      </c>
      <c r="E55" s="21">
        <v>2</v>
      </c>
      <c r="F55" s="21">
        <v>3</v>
      </c>
      <c r="G55" s="17">
        <f t="shared" si="15"/>
        <v>6</v>
      </c>
      <c r="H55" s="28">
        <f t="shared" si="1"/>
        <v>2.4494897427831779</v>
      </c>
      <c r="I55" s="28">
        <f t="shared" si="2"/>
        <v>3.2360679774997898</v>
      </c>
      <c r="J55" s="13" t="s">
        <v>88</v>
      </c>
      <c r="K55" s="13" t="s">
        <v>89</v>
      </c>
      <c r="L55" s="22">
        <f t="shared" si="3"/>
        <v>6</v>
      </c>
      <c r="M55" s="44">
        <v>100000</v>
      </c>
      <c r="N55" s="30" t="s">
        <v>302</v>
      </c>
      <c r="O55" s="30" t="s">
        <v>321</v>
      </c>
      <c r="P55" s="49">
        <f t="shared" si="4"/>
        <v>40000</v>
      </c>
    </row>
    <row r="56" spans="1:16" s="22" customFormat="1" ht="30">
      <c r="A56" s="15" t="s">
        <v>183</v>
      </c>
      <c r="B56" s="14">
        <v>4</v>
      </c>
      <c r="C56" s="13" t="s">
        <v>90</v>
      </c>
      <c r="D56" s="13" t="s">
        <v>91</v>
      </c>
      <c r="E56" s="21">
        <v>2</v>
      </c>
      <c r="F56" s="21">
        <v>1</v>
      </c>
      <c r="G56" s="17">
        <f t="shared" si="15"/>
        <v>2</v>
      </c>
      <c r="H56" s="28">
        <f t="shared" si="1"/>
        <v>1.4142135623730951</v>
      </c>
      <c r="I56" s="28">
        <f t="shared" si="2"/>
        <v>2</v>
      </c>
      <c r="J56" s="13" t="s">
        <v>92</v>
      </c>
      <c r="K56" s="13" t="s">
        <v>93</v>
      </c>
      <c r="L56" s="22">
        <f t="shared" si="3"/>
        <v>6</v>
      </c>
      <c r="M56" s="44">
        <v>30000</v>
      </c>
      <c r="N56" s="30" t="s">
        <v>307</v>
      </c>
      <c r="O56" s="30" t="s">
        <v>321</v>
      </c>
      <c r="P56" s="49">
        <f t="shared" si="4"/>
        <v>12000</v>
      </c>
    </row>
    <row r="57" spans="1:16" s="22" customFormat="1" ht="30">
      <c r="A57" s="15" t="s">
        <v>183</v>
      </c>
      <c r="B57" s="14">
        <v>5</v>
      </c>
      <c r="C57" s="13" t="s">
        <v>94</v>
      </c>
      <c r="D57" s="13" t="s">
        <v>91</v>
      </c>
      <c r="E57" s="36">
        <v>2</v>
      </c>
      <c r="F57" s="36">
        <v>3</v>
      </c>
      <c r="G57" s="17">
        <f t="shared" si="15"/>
        <v>6</v>
      </c>
      <c r="H57" s="28">
        <f t="shared" si="1"/>
        <v>2.4494897427831779</v>
      </c>
      <c r="I57" s="28">
        <f t="shared" si="2"/>
        <v>3.2360679774997898</v>
      </c>
      <c r="J57" s="13" t="s">
        <v>95</v>
      </c>
      <c r="K57" s="26"/>
      <c r="L57" s="22">
        <f t="shared" si="3"/>
        <v>6</v>
      </c>
      <c r="M57" s="44">
        <v>50000</v>
      </c>
      <c r="N57" s="30" t="s">
        <v>302</v>
      </c>
      <c r="O57" s="30" t="s">
        <v>321</v>
      </c>
      <c r="P57" s="49">
        <f t="shared" si="4"/>
        <v>20000</v>
      </c>
    </row>
    <row r="58" spans="1:16" s="22" customFormat="1" ht="30">
      <c r="A58" s="15" t="s">
        <v>183</v>
      </c>
      <c r="B58" s="14">
        <v>6</v>
      </c>
      <c r="C58" s="13" t="s">
        <v>100</v>
      </c>
      <c r="D58" s="13" t="s">
        <v>96</v>
      </c>
      <c r="E58" s="36">
        <v>2</v>
      </c>
      <c r="F58" s="36">
        <v>3</v>
      </c>
      <c r="G58" s="17">
        <f t="shared" si="15"/>
        <v>6</v>
      </c>
      <c r="H58" s="28">
        <f t="shared" si="1"/>
        <v>2.4494897427831779</v>
      </c>
      <c r="I58" s="28">
        <f t="shared" si="2"/>
        <v>3.2360679774997898</v>
      </c>
      <c r="J58" s="13" t="s">
        <v>97</v>
      </c>
      <c r="K58" s="26"/>
      <c r="L58" s="22">
        <f t="shared" si="3"/>
        <v>6</v>
      </c>
      <c r="M58" s="44">
        <v>50000</v>
      </c>
      <c r="N58" s="30" t="s">
        <v>307</v>
      </c>
      <c r="O58" s="30" t="s">
        <v>321</v>
      </c>
      <c r="P58" s="49">
        <f t="shared" si="4"/>
        <v>20000</v>
      </c>
    </row>
    <row r="59" spans="1:16" s="22" customFormat="1">
      <c r="A59" s="15" t="s">
        <v>183</v>
      </c>
      <c r="B59" s="14">
        <v>7</v>
      </c>
      <c r="C59" s="13" t="s">
        <v>101</v>
      </c>
      <c r="D59" s="13" t="s">
        <v>98</v>
      </c>
      <c r="E59" s="21">
        <v>3</v>
      </c>
      <c r="F59" s="21">
        <v>3</v>
      </c>
      <c r="G59" s="17">
        <f t="shared" si="15"/>
        <v>9</v>
      </c>
      <c r="H59" s="28">
        <f t="shared" si="1"/>
        <v>3</v>
      </c>
      <c r="I59" s="28">
        <f t="shared" si="2"/>
        <v>3.8284271247461903</v>
      </c>
      <c r="J59" s="13" t="s">
        <v>95</v>
      </c>
      <c r="K59" s="48" t="s">
        <v>347</v>
      </c>
      <c r="L59" s="22">
        <f t="shared" si="3"/>
        <v>6</v>
      </c>
      <c r="M59" s="44">
        <v>75000</v>
      </c>
      <c r="N59" s="30" t="s">
        <v>302</v>
      </c>
      <c r="O59" s="30" t="s">
        <v>321</v>
      </c>
      <c r="P59" s="49">
        <f t="shared" si="4"/>
        <v>45000</v>
      </c>
    </row>
    <row r="60" spans="1:16" s="22" customFormat="1" ht="30">
      <c r="A60" s="15" t="s">
        <v>183</v>
      </c>
      <c r="B60" s="31">
        <v>8</v>
      </c>
      <c r="C60" s="30" t="s">
        <v>337</v>
      </c>
      <c r="D60" s="30" t="s">
        <v>338</v>
      </c>
      <c r="E60" s="21">
        <v>4</v>
      </c>
      <c r="F60" s="21">
        <v>3</v>
      </c>
      <c r="G60" s="32">
        <f t="shared" ref="G60" si="16">E60*F60</f>
        <v>12</v>
      </c>
      <c r="H60" s="28">
        <f t="shared" ref="H60" si="17">SQRT(E60*F60)</f>
        <v>3.4641016151377544</v>
      </c>
      <c r="I60" s="28">
        <f t="shared" ref="I60" si="18">SQRT((E60-1)^2+(F60-1)^2)+1</f>
        <v>4.6055512754639896</v>
      </c>
      <c r="J60" s="30" t="s">
        <v>339</v>
      </c>
      <c r="K60" s="26"/>
      <c r="L60" s="22">
        <f t="shared" ref="L60" si="19">IF(ISNUMBER(A60),ROUND(10*A60-10,0),VALUE(IF(ISERR(FIND(".",A60,3)),RIGHT(A60,LEN(A60)-2),MID(A60,3,FIND(".",A60,3)-3))))</f>
        <v>6</v>
      </c>
      <c r="M60" s="44">
        <v>250000</v>
      </c>
      <c r="N60" s="47" t="s">
        <v>302</v>
      </c>
      <c r="O60" s="30" t="s">
        <v>340</v>
      </c>
      <c r="P60" s="49">
        <f t="shared" si="4"/>
        <v>200000</v>
      </c>
    </row>
    <row r="61" spans="1:16" s="22" customFormat="1">
      <c r="A61" s="15" t="s">
        <v>184</v>
      </c>
      <c r="B61" s="14">
        <v>1</v>
      </c>
      <c r="C61" s="13" t="s">
        <v>135</v>
      </c>
      <c r="D61" s="13" t="s">
        <v>136</v>
      </c>
      <c r="E61" s="21">
        <v>2</v>
      </c>
      <c r="F61" s="21">
        <v>3</v>
      </c>
      <c r="G61" s="17">
        <f t="shared" si="15"/>
        <v>6</v>
      </c>
      <c r="H61" s="28">
        <f t="shared" si="1"/>
        <v>2.4494897427831779</v>
      </c>
      <c r="I61" s="28">
        <f t="shared" si="2"/>
        <v>3.2360679774997898</v>
      </c>
      <c r="J61" s="13" t="s">
        <v>137</v>
      </c>
      <c r="K61" s="13"/>
      <c r="L61" s="22">
        <f t="shared" si="3"/>
        <v>7</v>
      </c>
      <c r="M61" s="44">
        <v>20000</v>
      </c>
      <c r="N61" s="30" t="s">
        <v>307</v>
      </c>
      <c r="O61" s="30"/>
      <c r="P61" s="49">
        <f t="shared" si="4"/>
        <v>8000</v>
      </c>
    </row>
    <row r="62" spans="1:16" s="22" customFormat="1">
      <c r="A62" s="23" t="s">
        <v>184</v>
      </c>
      <c r="B62" s="21">
        <v>2</v>
      </c>
      <c r="C62" s="13" t="s">
        <v>138</v>
      </c>
      <c r="D62" s="13" t="s">
        <v>139</v>
      </c>
      <c r="E62" s="14">
        <v>2</v>
      </c>
      <c r="F62" s="14">
        <v>3</v>
      </c>
      <c r="G62" s="17">
        <f t="shared" si="15"/>
        <v>6</v>
      </c>
      <c r="H62" s="28">
        <f t="shared" si="1"/>
        <v>2.4494897427831779</v>
      </c>
      <c r="I62" s="28">
        <f t="shared" si="2"/>
        <v>3.2360679774997898</v>
      </c>
      <c r="J62" s="13"/>
      <c r="K62" s="30" t="s">
        <v>345</v>
      </c>
      <c r="L62" s="22">
        <f t="shared" ref="L62" si="20">IF(ISNUMBER(A62),ROUND(10*A62-10,0),VALUE(IF(ISERR(FIND(".",A62,3)),RIGHT(A62,LEN(A62)-2),MID(A62,3,FIND(".",A62,3)-3))))</f>
        <v>7</v>
      </c>
      <c r="M62" s="44">
        <v>300000</v>
      </c>
      <c r="N62" s="30" t="s">
        <v>309</v>
      </c>
      <c r="O62" s="30" t="s">
        <v>321</v>
      </c>
      <c r="P62" s="49">
        <f t="shared" si="4"/>
        <v>120000</v>
      </c>
    </row>
    <row r="63" spans="1:16" s="22" customFormat="1" ht="30">
      <c r="A63" s="15" t="s">
        <v>185</v>
      </c>
      <c r="B63" s="14">
        <v>1</v>
      </c>
      <c r="C63" s="13" t="s">
        <v>142</v>
      </c>
      <c r="D63" s="13" t="s">
        <v>140</v>
      </c>
      <c r="E63" s="21">
        <v>4</v>
      </c>
      <c r="F63" s="21">
        <v>1</v>
      </c>
      <c r="G63" s="17">
        <f t="shared" si="15"/>
        <v>4</v>
      </c>
      <c r="H63" s="28">
        <f t="shared" si="1"/>
        <v>2</v>
      </c>
      <c r="I63" s="28">
        <f t="shared" si="2"/>
        <v>4</v>
      </c>
      <c r="J63" s="13" t="s">
        <v>141</v>
      </c>
      <c r="K63" s="13"/>
      <c r="L63" s="22">
        <f t="shared" si="3"/>
        <v>8</v>
      </c>
      <c r="M63" s="44">
        <v>25000</v>
      </c>
      <c r="N63" s="30" t="s">
        <v>307</v>
      </c>
      <c r="O63" s="30" t="s">
        <v>321</v>
      </c>
      <c r="P63" s="49">
        <f t="shared" si="4"/>
        <v>20000</v>
      </c>
    </row>
    <row r="64" spans="1:16" s="22" customFormat="1">
      <c r="A64" s="23" t="s">
        <v>185</v>
      </c>
      <c r="B64" s="21">
        <v>2</v>
      </c>
      <c r="C64" s="13" t="s">
        <v>143</v>
      </c>
      <c r="D64" s="13" t="s">
        <v>144</v>
      </c>
      <c r="E64" s="14">
        <v>4</v>
      </c>
      <c r="F64" s="14">
        <v>2</v>
      </c>
      <c r="G64" s="17">
        <f t="shared" si="15"/>
        <v>8</v>
      </c>
      <c r="H64" s="28">
        <f t="shared" si="1"/>
        <v>2.8284271247461903</v>
      </c>
      <c r="I64" s="28">
        <f t="shared" si="2"/>
        <v>4.16227766016838</v>
      </c>
      <c r="J64" s="13" t="s">
        <v>145</v>
      </c>
      <c r="K64" s="13"/>
      <c r="L64" s="22">
        <f t="shared" si="3"/>
        <v>8</v>
      </c>
      <c r="M64" s="44">
        <v>25000</v>
      </c>
      <c r="N64" s="30" t="s">
        <v>307</v>
      </c>
      <c r="O64" s="30" t="s">
        <v>321</v>
      </c>
      <c r="P64" s="49">
        <f t="shared" si="4"/>
        <v>20000</v>
      </c>
    </row>
    <row r="65" spans="1:16" s="22" customFormat="1" ht="30">
      <c r="A65" s="23">
        <v>1.8</v>
      </c>
      <c r="B65" s="21">
        <v>3</v>
      </c>
      <c r="C65" s="30" t="s">
        <v>264</v>
      </c>
      <c r="D65" s="30" t="s">
        <v>262</v>
      </c>
      <c r="E65" s="31">
        <v>3</v>
      </c>
      <c r="F65" s="31">
        <v>2</v>
      </c>
      <c r="G65" s="32">
        <f t="shared" ref="G65" si="21">E65*F65</f>
        <v>6</v>
      </c>
      <c r="H65" s="28">
        <f t="shared" ref="H65" si="22">SQRT(E65*F65)</f>
        <v>2.4494897427831779</v>
      </c>
      <c r="I65" s="28">
        <f t="shared" ref="I65" si="23">SQRT((E65-1)^2+(F65-1)^2)+1</f>
        <v>3.2360679774997898</v>
      </c>
      <c r="J65" s="30" t="s">
        <v>263</v>
      </c>
      <c r="K65" s="30"/>
      <c r="M65" s="44">
        <v>200000</v>
      </c>
      <c r="N65" s="30" t="s">
        <v>302</v>
      </c>
      <c r="O65" s="30" t="s">
        <v>320</v>
      </c>
      <c r="P65" s="49">
        <f t="shared" si="4"/>
        <v>120000</v>
      </c>
    </row>
    <row r="66" spans="1:16" s="22" customFormat="1">
      <c r="A66" s="15" t="s">
        <v>186</v>
      </c>
      <c r="B66" s="14">
        <v>1</v>
      </c>
      <c r="C66" s="13" t="s">
        <v>148</v>
      </c>
      <c r="D66" s="13" t="s">
        <v>147</v>
      </c>
      <c r="E66" s="21">
        <v>3</v>
      </c>
      <c r="F66" s="21">
        <v>3</v>
      </c>
      <c r="G66" s="17">
        <f t="shared" si="15"/>
        <v>9</v>
      </c>
      <c r="H66" s="28">
        <f t="shared" si="1"/>
        <v>3</v>
      </c>
      <c r="I66" s="28">
        <f t="shared" si="2"/>
        <v>3.8284271247461903</v>
      </c>
      <c r="J66" s="13" t="s">
        <v>146</v>
      </c>
      <c r="K66" s="13"/>
      <c r="L66" s="22">
        <f t="shared" si="3"/>
        <v>9</v>
      </c>
      <c r="M66" s="44">
        <v>300000</v>
      </c>
      <c r="N66" s="30" t="s">
        <v>302</v>
      </c>
      <c r="O66" s="30" t="s">
        <v>321</v>
      </c>
      <c r="P66" s="49">
        <f t="shared" si="4"/>
        <v>180000</v>
      </c>
    </row>
    <row r="67" spans="1:16" s="22" customFormat="1">
      <c r="A67" s="23" t="s">
        <v>186</v>
      </c>
      <c r="B67" s="21">
        <v>2</v>
      </c>
      <c r="C67" s="13" t="s">
        <v>149</v>
      </c>
      <c r="D67" s="13" t="s">
        <v>150</v>
      </c>
      <c r="E67" s="14">
        <v>3</v>
      </c>
      <c r="F67" s="14">
        <v>2</v>
      </c>
      <c r="G67" s="17">
        <f t="shared" si="15"/>
        <v>6</v>
      </c>
      <c r="H67" s="28">
        <f t="shared" si="1"/>
        <v>2.4494897427831779</v>
      </c>
      <c r="I67" s="28">
        <f t="shared" si="2"/>
        <v>3.2360679774997898</v>
      </c>
      <c r="J67" s="13" t="s">
        <v>151</v>
      </c>
      <c r="K67" s="13"/>
      <c r="L67" s="22">
        <f t="shared" si="3"/>
        <v>9</v>
      </c>
      <c r="M67" s="44">
        <v>100000</v>
      </c>
      <c r="N67" s="30" t="s">
        <v>307</v>
      </c>
      <c r="O67" s="30"/>
      <c r="P67" s="49">
        <f t="shared" si="4"/>
        <v>60000</v>
      </c>
    </row>
    <row r="68" spans="1:16" s="22" customFormat="1">
      <c r="A68" s="23">
        <v>1.9</v>
      </c>
      <c r="B68" s="21">
        <v>3</v>
      </c>
      <c r="C68" s="30" t="s">
        <v>261</v>
      </c>
      <c r="D68" s="30" t="s">
        <v>262</v>
      </c>
      <c r="E68" s="31">
        <v>3</v>
      </c>
      <c r="F68" s="31">
        <v>2</v>
      </c>
      <c r="G68" s="32">
        <f t="shared" si="15"/>
        <v>6</v>
      </c>
      <c r="H68" s="28">
        <f t="shared" si="1"/>
        <v>2.4494897427831779</v>
      </c>
      <c r="I68" s="28">
        <f t="shared" si="2"/>
        <v>3.2360679774997898</v>
      </c>
      <c r="J68" s="30" t="s">
        <v>263</v>
      </c>
      <c r="K68" s="30"/>
      <c r="M68" s="44">
        <v>250000</v>
      </c>
      <c r="N68" s="30" t="s">
        <v>302</v>
      </c>
      <c r="O68" s="30" t="s">
        <v>320</v>
      </c>
      <c r="P68" s="49">
        <f t="shared" si="4"/>
        <v>150000</v>
      </c>
    </row>
    <row r="69" spans="1:16" s="22" customFormat="1" ht="30">
      <c r="A69" s="15" t="s">
        <v>59</v>
      </c>
      <c r="B69" s="14">
        <v>1</v>
      </c>
      <c r="C69" s="13" t="s">
        <v>60</v>
      </c>
      <c r="D69" s="13" t="s">
        <v>61</v>
      </c>
      <c r="E69" s="21">
        <v>1</v>
      </c>
      <c r="F69" s="21">
        <v>1</v>
      </c>
      <c r="G69" s="17">
        <f t="shared" si="15"/>
        <v>1</v>
      </c>
      <c r="H69" s="28">
        <f t="shared" si="1"/>
        <v>1</v>
      </c>
      <c r="I69" s="28">
        <f t="shared" si="2"/>
        <v>1</v>
      </c>
      <c r="J69" s="13" t="s">
        <v>62</v>
      </c>
      <c r="K69" s="13"/>
      <c r="L69" s="22">
        <f t="shared" si="3"/>
        <v>10</v>
      </c>
      <c r="M69" s="44">
        <v>30000</v>
      </c>
      <c r="N69" s="30" t="s">
        <v>307</v>
      </c>
      <c r="O69" s="30" t="s">
        <v>329</v>
      </c>
      <c r="P69" s="49">
        <f t="shared" ref="P69:P88" si="24">E69/$P$1*M69</f>
        <v>6000</v>
      </c>
    </row>
    <row r="70" spans="1:16" s="22" customFormat="1" ht="30">
      <c r="A70" s="23" t="s">
        <v>59</v>
      </c>
      <c r="B70" s="21">
        <v>2</v>
      </c>
      <c r="C70" s="13" t="s">
        <v>63</v>
      </c>
      <c r="D70" s="13" t="s">
        <v>64</v>
      </c>
      <c r="E70" s="14">
        <v>1</v>
      </c>
      <c r="F70" s="14">
        <v>1</v>
      </c>
      <c r="G70" s="17">
        <f t="shared" si="15"/>
        <v>1</v>
      </c>
      <c r="H70" s="28">
        <f t="shared" si="1"/>
        <v>1</v>
      </c>
      <c r="I70" s="28">
        <f t="shared" si="2"/>
        <v>1</v>
      </c>
      <c r="J70" s="13" t="s">
        <v>65</v>
      </c>
      <c r="K70" s="13"/>
      <c r="L70" s="22">
        <f t="shared" si="3"/>
        <v>10</v>
      </c>
      <c r="M70" s="44">
        <v>30000</v>
      </c>
      <c r="N70" s="30" t="s">
        <v>307</v>
      </c>
      <c r="O70" s="30"/>
      <c r="P70" s="49">
        <f t="shared" si="24"/>
        <v>6000</v>
      </c>
    </row>
    <row r="71" spans="1:16" s="22" customFormat="1" ht="60">
      <c r="A71" s="24" t="s">
        <v>59</v>
      </c>
      <c r="B71" s="21">
        <v>3</v>
      </c>
      <c r="C71" s="13" t="s">
        <v>66</v>
      </c>
      <c r="D71" s="13" t="s">
        <v>67</v>
      </c>
      <c r="E71" s="14">
        <v>2</v>
      </c>
      <c r="F71" s="14">
        <v>3</v>
      </c>
      <c r="G71" s="17">
        <f t="shared" si="15"/>
        <v>6</v>
      </c>
      <c r="H71" s="28">
        <f t="shared" si="1"/>
        <v>2.4494897427831779</v>
      </c>
      <c r="I71" s="28">
        <f t="shared" si="2"/>
        <v>3.2360679774997898</v>
      </c>
      <c r="J71" s="13" t="s">
        <v>68</v>
      </c>
      <c r="K71" s="13"/>
      <c r="L71" s="22">
        <f t="shared" si="3"/>
        <v>10</v>
      </c>
      <c r="M71" s="44">
        <v>100000</v>
      </c>
      <c r="N71" s="30" t="s">
        <v>302</v>
      </c>
      <c r="O71" s="30" t="s">
        <v>329</v>
      </c>
      <c r="P71" s="49">
        <f t="shared" si="24"/>
        <v>40000</v>
      </c>
    </row>
    <row r="72" spans="1:16" s="22" customFormat="1" ht="45">
      <c r="A72" s="24" t="s">
        <v>59</v>
      </c>
      <c r="B72" s="21">
        <v>4</v>
      </c>
      <c r="C72" s="13" t="s">
        <v>69</v>
      </c>
      <c r="D72" s="13" t="s">
        <v>70</v>
      </c>
      <c r="E72" s="14">
        <v>1</v>
      </c>
      <c r="F72" s="14">
        <v>2</v>
      </c>
      <c r="G72" s="17">
        <f t="shared" si="15"/>
        <v>2</v>
      </c>
      <c r="H72" s="28">
        <f t="shared" si="1"/>
        <v>1.4142135623730951</v>
      </c>
      <c r="I72" s="28">
        <f t="shared" si="2"/>
        <v>2</v>
      </c>
      <c r="J72" s="13" t="s">
        <v>71</v>
      </c>
      <c r="K72" s="13" t="s">
        <v>312</v>
      </c>
      <c r="L72" s="22">
        <f t="shared" si="3"/>
        <v>10</v>
      </c>
      <c r="M72" s="44"/>
      <c r="N72" s="30"/>
      <c r="O72" s="30" t="s">
        <v>349</v>
      </c>
      <c r="P72" s="49">
        <f t="shared" si="24"/>
        <v>0</v>
      </c>
    </row>
    <row r="73" spans="1:16" s="22" customFormat="1" ht="30">
      <c r="A73" s="24" t="s">
        <v>59</v>
      </c>
      <c r="B73" s="21">
        <v>5</v>
      </c>
      <c r="C73" s="13" t="s">
        <v>72</v>
      </c>
      <c r="D73" s="13" t="s">
        <v>73</v>
      </c>
      <c r="E73" s="14">
        <v>3</v>
      </c>
      <c r="F73" s="14">
        <v>4</v>
      </c>
      <c r="G73" s="17">
        <f t="shared" si="15"/>
        <v>12</v>
      </c>
      <c r="H73" s="28">
        <f t="shared" si="1"/>
        <v>3.4641016151377544</v>
      </c>
      <c r="I73" s="28">
        <f t="shared" si="2"/>
        <v>4.6055512754639896</v>
      </c>
      <c r="J73" s="13" t="s">
        <v>74</v>
      </c>
      <c r="K73" s="13" t="s">
        <v>322</v>
      </c>
      <c r="L73" s="22">
        <f t="shared" si="3"/>
        <v>10</v>
      </c>
      <c r="M73" s="44">
        <v>300000</v>
      </c>
      <c r="N73" s="30" t="s">
        <v>302</v>
      </c>
      <c r="O73" s="30" t="s">
        <v>321</v>
      </c>
      <c r="P73" s="49">
        <f t="shared" si="24"/>
        <v>180000</v>
      </c>
    </row>
    <row r="74" spans="1:16" s="22" customFormat="1">
      <c r="A74" s="15" t="s">
        <v>161</v>
      </c>
      <c r="B74" s="14">
        <v>1</v>
      </c>
      <c r="C74" s="13" t="s">
        <v>162</v>
      </c>
      <c r="D74" s="13" t="s">
        <v>163</v>
      </c>
      <c r="E74" s="21">
        <v>3</v>
      </c>
      <c r="F74" s="21">
        <v>4</v>
      </c>
      <c r="G74" s="17">
        <f t="shared" si="15"/>
        <v>12</v>
      </c>
      <c r="H74" s="28">
        <f t="shared" si="1"/>
        <v>3.4641016151377544</v>
      </c>
      <c r="I74" s="28">
        <f t="shared" si="2"/>
        <v>4.6055512754639896</v>
      </c>
      <c r="J74" s="13" t="s">
        <v>164</v>
      </c>
      <c r="K74" s="13"/>
      <c r="L74" s="22">
        <f t="shared" si="3"/>
        <v>11</v>
      </c>
      <c r="M74" s="44">
        <v>300000</v>
      </c>
      <c r="N74" s="30" t="s">
        <v>328</v>
      </c>
      <c r="O74" s="30" t="s">
        <v>316</v>
      </c>
      <c r="P74" s="49">
        <f t="shared" si="24"/>
        <v>180000</v>
      </c>
    </row>
    <row r="75" spans="1:16" s="22" customFormat="1">
      <c r="A75" s="23" t="s">
        <v>165</v>
      </c>
      <c r="B75" s="21">
        <v>2</v>
      </c>
      <c r="C75" s="13" t="s">
        <v>166</v>
      </c>
      <c r="D75" s="13" t="s">
        <v>163</v>
      </c>
      <c r="E75" s="14">
        <v>3</v>
      </c>
      <c r="F75" s="14">
        <v>3</v>
      </c>
      <c r="G75" s="17">
        <f t="shared" si="15"/>
        <v>9</v>
      </c>
      <c r="H75" s="28">
        <f t="shared" si="1"/>
        <v>3</v>
      </c>
      <c r="I75" s="28">
        <f t="shared" si="2"/>
        <v>3.8284271247461903</v>
      </c>
      <c r="J75" s="13" t="s">
        <v>164</v>
      </c>
      <c r="K75" s="13"/>
      <c r="L75" s="22">
        <f t="shared" si="3"/>
        <v>11</v>
      </c>
      <c r="M75" s="44">
        <v>300000</v>
      </c>
      <c r="N75" s="30" t="s">
        <v>328</v>
      </c>
      <c r="O75" s="30" t="s">
        <v>316</v>
      </c>
      <c r="P75" s="49">
        <f t="shared" si="24"/>
        <v>180000</v>
      </c>
    </row>
    <row r="76" spans="1:16" s="22" customFormat="1" ht="30">
      <c r="A76" s="24" t="s">
        <v>167</v>
      </c>
      <c r="B76" s="21">
        <v>3</v>
      </c>
      <c r="C76" s="13" t="s">
        <v>168</v>
      </c>
      <c r="D76" s="13" t="s">
        <v>169</v>
      </c>
      <c r="E76" s="14">
        <v>2</v>
      </c>
      <c r="F76" s="14">
        <v>2</v>
      </c>
      <c r="G76" s="17">
        <f t="shared" si="15"/>
        <v>4</v>
      </c>
      <c r="H76" s="28">
        <f t="shared" si="1"/>
        <v>2</v>
      </c>
      <c r="I76" s="28">
        <f t="shared" si="2"/>
        <v>2.4142135623730949</v>
      </c>
      <c r="J76" s="13" t="s">
        <v>170</v>
      </c>
      <c r="K76" s="13"/>
      <c r="L76" s="22">
        <f t="shared" si="3"/>
        <v>11</v>
      </c>
      <c r="M76" s="44">
        <v>100000</v>
      </c>
      <c r="N76" s="30" t="s">
        <v>307</v>
      </c>
      <c r="O76" s="30" t="s">
        <v>325</v>
      </c>
      <c r="P76" s="49">
        <f t="shared" si="24"/>
        <v>40000</v>
      </c>
    </row>
    <row r="77" spans="1:16" s="22" customFormat="1">
      <c r="A77" s="23" t="s">
        <v>171</v>
      </c>
      <c r="B77" s="14">
        <v>4</v>
      </c>
      <c r="C77" s="13" t="s">
        <v>172</v>
      </c>
      <c r="D77" s="13" t="s">
        <v>169</v>
      </c>
      <c r="E77" s="14">
        <v>2</v>
      </c>
      <c r="F77" s="14">
        <v>3</v>
      </c>
      <c r="G77" s="17">
        <f t="shared" si="15"/>
        <v>6</v>
      </c>
      <c r="H77" s="28">
        <f t="shared" si="1"/>
        <v>2.4494897427831779</v>
      </c>
      <c r="I77" s="28">
        <f t="shared" si="2"/>
        <v>3.2360679774997898</v>
      </c>
      <c r="J77" s="13" t="s">
        <v>173</v>
      </c>
      <c r="K77" s="13"/>
      <c r="L77" s="22">
        <f t="shared" si="3"/>
        <v>11</v>
      </c>
      <c r="M77" s="44">
        <v>75000</v>
      </c>
      <c r="N77" s="30" t="s">
        <v>307</v>
      </c>
      <c r="O77" s="30" t="s">
        <v>327</v>
      </c>
      <c r="P77" s="49">
        <f t="shared" si="24"/>
        <v>30000</v>
      </c>
    </row>
    <row r="78" spans="1:16" s="22" customFormat="1" ht="30">
      <c r="A78" s="23" t="s">
        <v>174</v>
      </c>
      <c r="B78" s="14">
        <v>5</v>
      </c>
      <c r="C78" s="13" t="s">
        <v>175</v>
      </c>
      <c r="D78" s="13" t="s">
        <v>163</v>
      </c>
      <c r="E78" s="14">
        <v>4</v>
      </c>
      <c r="F78" s="14">
        <v>4</v>
      </c>
      <c r="G78" s="17">
        <f t="shared" si="15"/>
        <v>16</v>
      </c>
      <c r="H78" s="28">
        <f t="shared" si="1"/>
        <v>4</v>
      </c>
      <c r="I78" s="28">
        <f t="shared" si="2"/>
        <v>5.2426406871192848</v>
      </c>
      <c r="J78" s="13" t="s">
        <v>176</v>
      </c>
      <c r="K78" s="13"/>
      <c r="L78" s="22">
        <f t="shared" si="3"/>
        <v>11</v>
      </c>
      <c r="M78" s="44">
        <v>300000</v>
      </c>
      <c r="N78" s="30" t="s">
        <v>302</v>
      </c>
      <c r="O78" s="30" t="s">
        <v>323</v>
      </c>
      <c r="P78" s="49">
        <f t="shared" si="24"/>
        <v>240000</v>
      </c>
    </row>
    <row r="79" spans="1:16" s="22" customFormat="1">
      <c r="A79" s="23" t="s">
        <v>177</v>
      </c>
      <c r="B79" s="14">
        <v>6</v>
      </c>
      <c r="C79" s="13" t="s">
        <v>178</v>
      </c>
      <c r="D79" s="13" t="s">
        <v>169</v>
      </c>
      <c r="E79" s="14">
        <v>3</v>
      </c>
      <c r="F79" s="14">
        <v>3</v>
      </c>
      <c r="G79" s="17">
        <f t="shared" si="15"/>
        <v>9</v>
      </c>
      <c r="H79" s="28">
        <f t="shared" si="1"/>
        <v>3</v>
      </c>
      <c r="I79" s="28">
        <f t="shared" si="2"/>
        <v>3.8284271247461903</v>
      </c>
      <c r="J79" s="13" t="s">
        <v>173</v>
      </c>
      <c r="K79" s="13"/>
      <c r="L79" s="22">
        <f t="shared" si="3"/>
        <v>11</v>
      </c>
      <c r="M79" s="44">
        <v>50000</v>
      </c>
      <c r="N79" s="30" t="s">
        <v>307</v>
      </c>
      <c r="O79" s="30"/>
      <c r="P79" s="49">
        <f t="shared" si="24"/>
        <v>30000</v>
      </c>
    </row>
    <row r="80" spans="1:16" s="22" customFormat="1" ht="45">
      <c r="A80" s="15" t="s">
        <v>187</v>
      </c>
      <c r="B80" s="14">
        <v>1</v>
      </c>
      <c r="C80" s="13" t="s">
        <v>153</v>
      </c>
      <c r="D80" s="13" t="s">
        <v>154</v>
      </c>
      <c r="E80" s="21">
        <v>4</v>
      </c>
      <c r="F80" s="21">
        <v>3</v>
      </c>
      <c r="G80" s="17">
        <f t="shared" ref="G80:G88" si="25">E80*F80</f>
        <v>12</v>
      </c>
      <c r="H80" s="28">
        <f t="shared" si="1"/>
        <v>3.4641016151377544</v>
      </c>
      <c r="I80" s="28">
        <f t="shared" si="2"/>
        <v>4.6055512754639896</v>
      </c>
      <c r="J80" s="13" t="s">
        <v>155</v>
      </c>
      <c r="K80" s="13"/>
      <c r="L80" s="22">
        <f t="shared" si="3"/>
        <v>12</v>
      </c>
      <c r="M80" s="44">
        <v>60000</v>
      </c>
      <c r="N80" s="30" t="s">
        <v>302</v>
      </c>
      <c r="O80" s="30" t="s">
        <v>329</v>
      </c>
      <c r="P80" s="49">
        <f t="shared" si="24"/>
        <v>48000</v>
      </c>
    </row>
    <row r="81" spans="1:16" s="22" customFormat="1" ht="30">
      <c r="A81" s="15" t="s">
        <v>187</v>
      </c>
      <c r="B81" s="14">
        <v>2</v>
      </c>
      <c r="C81" s="13" t="s">
        <v>159</v>
      </c>
      <c r="D81" s="13" t="s">
        <v>154</v>
      </c>
      <c r="E81" s="21">
        <v>3</v>
      </c>
      <c r="F81" s="21">
        <v>3</v>
      </c>
      <c r="G81" s="17">
        <f t="shared" si="25"/>
        <v>9</v>
      </c>
      <c r="H81" s="28">
        <f t="shared" ref="H81:H88" si="26">SQRT(E81*F81)</f>
        <v>3</v>
      </c>
      <c r="I81" s="28">
        <f t="shared" ref="I81:I88" si="27">SQRT((E81-1)^2+(F81-1)^2)+1</f>
        <v>3.8284271247461903</v>
      </c>
      <c r="J81" s="13" t="s">
        <v>160</v>
      </c>
      <c r="K81" s="13"/>
      <c r="L81" s="22">
        <f t="shared" ref="L81:L88" si="28">IF(ISNUMBER(A81),ROUND(10*A81-10,0),VALUE(IF(ISERR(FIND(".",A81,3)),RIGHT(A81,LEN(A81)-2),MID(A81,3,FIND(".",A81,3)-3))))</f>
        <v>12</v>
      </c>
      <c r="M81" s="44">
        <v>60000</v>
      </c>
      <c r="N81" s="30" t="s">
        <v>302</v>
      </c>
      <c r="O81" s="30" t="s">
        <v>321</v>
      </c>
      <c r="P81" s="49">
        <f t="shared" si="24"/>
        <v>36000</v>
      </c>
    </row>
    <row r="82" spans="1:16" s="22" customFormat="1" ht="30">
      <c r="A82" s="23" t="s">
        <v>187</v>
      </c>
      <c r="B82" s="21">
        <v>3</v>
      </c>
      <c r="C82" s="13" t="s">
        <v>152</v>
      </c>
      <c r="D82" s="13" t="s">
        <v>156</v>
      </c>
      <c r="E82" s="14">
        <v>2</v>
      </c>
      <c r="F82" s="14">
        <v>2</v>
      </c>
      <c r="G82" s="17">
        <f t="shared" si="25"/>
        <v>4</v>
      </c>
      <c r="H82" s="28">
        <f t="shared" si="26"/>
        <v>2</v>
      </c>
      <c r="I82" s="28">
        <f t="shared" si="27"/>
        <v>2.4142135623730949</v>
      </c>
      <c r="J82" s="13"/>
      <c r="K82" s="13" t="s">
        <v>348</v>
      </c>
      <c r="L82" s="22">
        <f t="shared" si="28"/>
        <v>12</v>
      </c>
      <c r="M82" s="44"/>
      <c r="N82" s="30"/>
      <c r="O82" s="30" t="s">
        <v>349</v>
      </c>
      <c r="P82" s="49">
        <f t="shared" si="24"/>
        <v>0</v>
      </c>
    </row>
    <row r="83" spans="1:16" s="22" customFormat="1">
      <c r="A83" s="24" t="s">
        <v>187</v>
      </c>
      <c r="B83" s="21">
        <v>4</v>
      </c>
      <c r="C83" s="13" t="s">
        <v>157</v>
      </c>
      <c r="D83" s="13" t="s">
        <v>158</v>
      </c>
      <c r="E83" s="14">
        <v>2</v>
      </c>
      <c r="F83" s="14">
        <v>5</v>
      </c>
      <c r="G83" s="17">
        <f t="shared" si="25"/>
        <v>10</v>
      </c>
      <c r="H83" s="28">
        <f t="shared" si="26"/>
        <v>3.1622776601683795</v>
      </c>
      <c r="I83" s="28">
        <f t="shared" si="27"/>
        <v>5.1231056256176606</v>
      </c>
      <c r="J83" s="13"/>
      <c r="K83" s="13"/>
      <c r="L83" s="22">
        <f t="shared" si="28"/>
        <v>12</v>
      </c>
      <c r="M83" s="44">
        <v>1000000</v>
      </c>
      <c r="N83" s="30" t="s">
        <v>330</v>
      </c>
      <c r="O83" s="30" t="s">
        <v>314</v>
      </c>
      <c r="P83" s="49">
        <f t="shared" si="24"/>
        <v>400000</v>
      </c>
    </row>
    <row r="84" spans="1:16" s="22" customFormat="1" ht="30">
      <c r="A84" s="15" t="s">
        <v>188</v>
      </c>
      <c r="B84" s="14">
        <v>1</v>
      </c>
      <c r="C84" s="13" t="s">
        <v>324</v>
      </c>
      <c r="D84" s="13" t="s">
        <v>111</v>
      </c>
      <c r="E84" s="21">
        <v>3</v>
      </c>
      <c r="F84" s="21">
        <v>3</v>
      </c>
      <c r="G84" s="17">
        <f t="shared" si="25"/>
        <v>9</v>
      </c>
      <c r="H84" s="28">
        <f t="shared" si="26"/>
        <v>3</v>
      </c>
      <c r="I84" s="28">
        <f t="shared" si="27"/>
        <v>3.8284271247461903</v>
      </c>
      <c r="J84" s="13" t="s">
        <v>112</v>
      </c>
      <c r="K84" s="13" t="s">
        <v>113</v>
      </c>
      <c r="L84" s="22">
        <f t="shared" si="28"/>
        <v>13</v>
      </c>
      <c r="M84" s="44">
        <v>300000</v>
      </c>
      <c r="N84" s="30" t="s">
        <v>302</v>
      </c>
      <c r="O84" s="30" t="s">
        <v>327</v>
      </c>
      <c r="P84" s="49">
        <f t="shared" si="24"/>
        <v>180000</v>
      </c>
    </row>
    <row r="85" spans="1:16" s="22" customFormat="1" ht="30">
      <c r="A85" s="23" t="s">
        <v>188</v>
      </c>
      <c r="B85" s="21">
        <v>2</v>
      </c>
      <c r="C85" s="13" t="s">
        <v>114</v>
      </c>
      <c r="D85" s="13" t="s">
        <v>117</v>
      </c>
      <c r="E85" s="14">
        <v>4</v>
      </c>
      <c r="F85" s="14">
        <v>2</v>
      </c>
      <c r="G85" s="17">
        <f t="shared" si="25"/>
        <v>8</v>
      </c>
      <c r="H85" s="28">
        <f t="shared" si="26"/>
        <v>2.8284271247461903</v>
      </c>
      <c r="I85" s="28">
        <f t="shared" si="27"/>
        <v>4.16227766016838</v>
      </c>
      <c r="J85" s="13"/>
      <c r="K85" s="13" t="s">
        <v>115</v>
      </c>
      <c r="L85" s="22">
        <f t="shared" si="28"/>
        <v>13</v>
      </c>
      <c r="M85" s="44">
        <v>150000</v>
      </c>
      <c r="N85" s="30" t="s">
        <v>302</v>
      </c>
      <c r="O85" s="30" t="s">
        <v>329</v>
      </c>
      <c r="P85" s="49">
        <f t="shared" si="24"/>
        <v>120000</v>
      </c>
    </row>
    <row r="86" spans="1:16" s="22" customFormat="1" ht="30">
      <c r="A86" s="23" t="s">
        <v>188</v>
      </c>
      <c r="B86" s="21">
        <v>3</v>
      </c>
      <c r="C86" s="13" t="s">
        <v>120</v>
      </c>
      <c r="D86" s="13" t="s">
        <v>118</v>
      </c>
      <c r="E86" s="14">
        <v>1</v>
      </c>
      <c r="F86" s="14">
        <v>2</v>
      </c>
      <c r="G86" s="17">
        <f t="shared" si="25"/>
        <v>2</v>
      </c>
      <c r="H86" s="28">
        <f t="shared" si="26"/>
        <v>1.4142135623730951</v>
      </c>
      <c r="I86" s="28">
        <f t="shared" si="27"/>
        <v>2</v>
      </c>
      <c r="J86" s="13" t="s">
        <v>119</v>
      </c>
      <c r="K86" s="13"/>
      <c r="L86" s="22">
        <f t="shared" si="28"/>
        <v>13</v>
      </c>
      <c r="M86" s="44">
        <v>50000</v>
      </c>
      <c r="N86" s="30" t="s">
        <v>302</v>
      </c>
      <c r="O86" s="30" t="s">
        <v>314</v>
      </c>
      <c r="P86" s="49">
        <f t="shared" si="24"/>
        <v>10000</v>
      </c>
    </row>
    <row r="87" spans="1:16" s="22" customFormat="1">
      <c r="A87" s="23" t="s">
        <v>188</v>
      </c>
      <c r="B87" s="21">
        <v>4</v>
      </c>
      <c r="C87" s="13" t="s">
        <v>122</v>
      </c>
      <c r="D87" s="13" t="s">
        <v>121</v>
      </c>
      <c r="E87" s="14">
        <v>2</v>
      </c>
      <c r="F87" s="14">
        <v>4</v>
      </c>
      <c r="G87" s="17">
        <f t="shared" si="25"/>
        <v>8</v>
      </c>
      <c r="H87" s="28">
        <f t="shared" si="26"/>
        <v>2.8284271247461903</v>
      </c>
      <c r="I87" s="28">
        <f t="shared" si="27"/>
        <v>4.16227766016838</v>
      </c>
      <c r="J87" s="37" t="s">
        <v>350</v>
      </c>
      <c r="K87" s="13"/>
      <c r="L87" s="22">
        <f t="shared" si="28"/>
        <v>13</v>
      </c>
      <c r="M87" s="44">
        <v>100000</v>
      </c>
      <c r="N87" s="30" t="s">
        <v>309</v>
      </c>
      <c r="O87" s="30" t="s">
        <v>314</v>
      </c>
      <c r="P87" s="49">
        <f t="shared" si="24"/>
        <v>40000</v>
      </c>
    </row>
    <row r="88" spans="1:16" s="22" customFormat="1" ht="30">
      <c r="A88" s="24" t="s">
        <v>188</v>
      </c>
      <c r="B88" s="21">
        <v>5</v>
      </c>
      <c r="C88" s="13" t="s">
        <v>116</v>
      </c>
      <c r="D88" s="13"/>
      <c r="E88" s="14">
        <v>1</v>
      </c>
      <c r="F88" s="14">
        <v>5</v>
      </c>
      <c r="G88" s="17">
        <f t="shared" si="25"/>
        <v>5</v>
      </c>
      <c r="H88" s="28">
        <f t="shared" si="26"/>
        <v>2.2360679774997898</v>
      </c>
      <c r="I88" s="28">
        <f t="shared" si="27"/>
        <v>5</v>
      </c>
      <c r="J88" s="13" t="s">
        <v>350</v>
      </c>
      <c r="K88" s="13"/>
      <c r="L88" s="22">
        <f t="shared" si="28"/>
        <v>13</v>
      </c>
      <c r="M88" s="44">
        <v>100000</v>
      </c>
      <c r="N88" s="30" t="s">
        <v>309</v>
      </c>
      <c r="O88" s="30" t="s">
        <v>314</v>
      </c>
      <c r="P88" s="49">
        <f t="shared" si="24"/>
        <v>20000</v>
      </c>
    </row>
  </sheetData>
  <autoFilter ref="A3:L88">
    <sortState ref="A4:L72">
      <sortCondition ref="L4:L72"/>
      <sortCondition ref="B4:B72"/>
    </sortState>
  </autoFilter>
  <mergeCells count="1">
    <mergeCell ref="E2:I2"/>
  </mergeCells>
  <phoneticPr fontId="4" type="noConversion"/>
  <conditionalFormatting sqref="G66:G88 G53:G59 G61:G64 G4:G51">
    <cfRule type="cellIs" dxfId="11" priority="57" operator="between">
      <formula>1</formula>
      <formula>4</formula>
    </cfRule>
    <cfRule type="cellIs" dxfId="10" priority="58" operator="between">
      <formula>5</formula>
      <formula>12</formula>
    </cfRule>
    <cfRule type="cellIs" dxfId="9" priority="59" operator="greaterThan">
      <formula>12</formula>
    </cfRule>
  </conditionalFormatting>
  <conditionalFormatting sqref="I66:I88 I4:I36 I53:I59 I61:I64">
    <cfRule type="colorScale" priority="84">
      <colorScale>
        <cfvo type="min"/>
        <cfvo type="percentile" val="50"/>
        <cfvo type="max"/>
        <color rgb="FF63BE7B"/>
        <color rgb="FFFFEB84"/>
        <color rgb="FFF8696B"/>
      </colorScale>
    </cfRule>
  </conditionalFormatting>
  <conditionalFormatting sqref="H66:H88 H4:H36 H53:H59 H61:H64">
    <cfRule type="colorScale" priority="86">
      <colorScale>
        <cfvo type="min"/>
        <cfvo type="percentile" val="50"/>
        <cfvo type="max"/>
        <color rgb="FF63BE7B"/>
        <color rgb="FFFFEB84"/>
        <color rgb="FFF8696B"/>
      </colorScale>
    </cfRule>
  </conditionalFormatting>
  <conditionalFormatting sqref="G65">
    <cfRule type="cellIs" dxfId="8" priority="16" operator="between">
      <formula>1</formula>
      <formula>4</formula>
    </cfRule>
    <cfRule type="cellIs" dxfId="7" priority="17" operator="between">
      <formula>5</formula>
      <formula>12</formula>
    </cfRule>
    <cfRule type="cellIs" dxfId="6" priority="18" operator="greaterThan">
      <formula>12</formula>
    </cfRule>
  </conditionalFormatting>
  <conditionalFormatting sqref="I65">
    <cfRule type="colorScale" priority="19">
      <colorScale>
        <cfvo type="min"/>
        <cfvo type="percentile" val="50"/>
        <cfvo type="max"/>
        <color rgb="FF63BE7B"/>
        <color rgb="FFFFEB84"/>
        <color rgb="FFF8696B"/>
      </colorScale>
    </cfRule>
  </conditionalFormatting>
  <conditionalFormatting sqref="H65">
    <cfRule type="colorScale" priority="20">
      <colorScale>
        <cfvo type="min"/>
        <cfvo type="percentile" val="50"/>
        <cfvo type="max"/>
        <color rgb="FF63BE7B"/>
        <color rgb="FFFFEB84"/>
        <color rgb="FFF8696B"/>
      </colorScale>
    </cfRule>
  </conditionalFormatting>
  <conditionalFormatting sqref="G52">
    <cfRule type="cellIs" dxfId="5" priority="6" operator="between">
      <formula>1</formula>
      <formula>4</formula>
    </cfRule>
    <cfRule type="cellIs" dxfId="4" priority="7" operator="between">
      <formula>5</formula>
      <formula>12</formula>
    </cfRule>
    <cfRule type="cellIs" dxfId="3" priority="8" operator="greaterThan">
      <formula>12</formula>
    </cfRule>
  </conditionalFormatting>
  <conditionalFormatting sqref="I52">
    <cfRule type="colorScale" priority="9">
      <colorScale>
        <cfvo type="min"/>
        <cfvo type="percentile" val="50"/>
        <cfvo type="max"/>
        <color rgb="FF63BE7B"/>
        <color rgb="FFFFEB84"/>
        <color rgb="FFF8696B"/>
      </colorScale>
    </cfRule>
  </conditionalFormatting>
  <conditionalFormatting sqref="H52">
    <cfRule type="colorScale" priority="10">
      <colorScale>
        <cfvo type="min"/>
        <cfvo type="percentile" val="50"/>
        <cfvo type="max"/>
        <color rgb="FF63BE7B"/>
        <color rgb="FFFFEB84"/>
        <color rgb="FFF8696B"/>
      </colorScale>
    </cfRule>
  </conditionalFormatting>
  <conditionalFormatting sqref="G60">
    <cfRule type="cellIs" dxfId="2" priority="1" operator="between">
      <formula>1</formula>
      <formula>4</formula>
    </cfRule>
    <cfRule type="cellIs" dxfId="1" priority="2" operator="between">
      <formula>5</formula>
      <formula>12</formula>
    </cfRule>
    <cfRule type="cellIs" dxfId="0" priority="3" operator="greaterThan">
      <formula>12</formula>
    </cfRule>
  </conditionalFormatting>
  <conditionalFormatting sqref="I60">
    <cfRule type="colorScale" priority="4">
      <colorScale>
        <cfvo type="min"/>
        <cfvo type="percentile" val="50"/>
        <cfvo type="max"/>
        <color rgb="FF63BE7B"/>
        <color rgb="FFFFEB84"/>
        <color rgb="FFF8696B"/>
      </colorScale>
    </cfRule>
  </conditionalFormatting>
  <conditionalFormatting sqref="H60">
    <cfRule type="colorScale" priority="5">
      <colorScale>
        <cfvo type="min"/>
        <cfvo type="percentile" val="50"/>
        <cfvo type="max"/>
        <color rgb="FF63BE7B"/>
        <color rgb="FFFFEB84"/>
        <color rgb="FFF8696B"/>
      </colorScale>
    </cfRule>
  </conditionalFormatting>
  <conditionalFormatting sqref="I37:I51">
    <cfRule type="colorScale" priority="99">
      <colorScale>
        <cfvo type="min"/>
        <cfvo type="percentile" val="50"/>
        <cfvo type="max"/>
        <color rgb="FF63BE7B"/>
        <color rgb="FFFFEB84"/>
        <color rgb="FFF8696B"/>
      </colorScale>
    </cfRule>
  </conditionalFormatting>
  <conditionalFormatting sqref="H37:H51">
    <cfRule type="colorScale" priority="101">
      <colorScale>
        <cfvo type="min"/>
        <cfvo type="percentile" val="50"/>
        <cfvo type="max"/>
        <color rgb="FF63BE7B"/>
        <color rgb="FFFFEB84"/>
        <color rgb="FFF8696B"/>
      </colorScale>
    </cfRule>
  </conditionalFormatting>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README</vt:lpstr>
      <vt:lpstr>Risks</vt:lpstr>
    </vt:vector>
  </TitlesOfParts>
  <Company>Fermilab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peggs@bnl.gov</dc:creator>
  <cp:lastModifiedBy>Steve Peggs</cp:lastModifiedBy>
  <cp:lastPrinted>2016-11-07T18:41:17Z</cp:lastPrinted>
  <dcterms:created xsi:type="dcterms:W3CDTF">2013-04-01T17:30:52Z</dcterms:created>
  <dcterms:modified xsi:type="dcterms:W3CDTF">2017-03-16T19:36:33Z</dcterms:modified>
</cp:coreProperties>
</file>